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tings" sheetId="2" state="visible" r:id="rId4"/>
    <sheet name="Weekly Check" sheetId="3" state="visible" r:id="rId5"/>
    <sheet name="What Each Number Means" sheetId="4" state="visible" r:id="rId6"/>
    <sheet name="What Comes Next" sheetId="5" state="visible" r:id="rId7"/>
  </sheets>
  <definedNames>
    <definedName function="false" hidden="false" localSheetId="0" name="_xlnm.Print_Area" vbProcedure="false">'How to Use'!$A$1:$C$52</definedName>
    <definedName function="false" hidden="false" localSheetId="1" name="_xlnm.Print_Area" vbProcedure="false">Settings!$A$1:$F$23</definedName>
    <definedName function="false" hidden="false" localSheetId="2" name="_xlnm.Print_Area" vbProcedure="false">'Weekly Check'!$A$1:$M$43</definedName>
    <definedName function="false" hidden="false" localSheetId="4" name="_xlnm.Print_Area" vbProcedure="false">'What Comes Next'!$A$1:$E$60</definedName>
    <definedName function="false" hidden="false" localSheetId="3" name="_xlnm.Print_Area" vbProcedure="false">'What Each Number Means'!$A$1:$D$28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<sst xmlns="http://schemas.openxmlformats.org/spreadsheetml/2006/main" count="301" uniqueCount="280">
  <si>
    <t xml:space="preserve">12-Number Health Check Scoring Sheet</t>
  </si>
  <si>
    <t xml:space="preserve">The numbers behind the counter</t>
  </si>
  <si>
    <t xml:space="preserve">WHAT THIS FILE IS FOR</t>
  </si>
  <si>
    <t xml:space="preserve">Free. The companion to the 12-Number Health Check. You enter ten lines a week; it calculates all twelve numbers, checks each one against its benchmark, colours it green or red, and scores your week out of twelve. Eight weeks side by side, because the trend is the point - no single week tells you much.</t>
  </si>
  <si>
    <t xml:space="preserve">WHO IT IS FOR</t>
  </si>
  <si>
    <t xml:space="preserve">Owner</t>
  </si>
  <si>
    <t xml:space="preserve">Fifteen minutes on a Monday tells you whether last week was actually good, or just busy.</t>
  </si>
  <si>
    <t xml:space="preserve">General manager</t>
  </si>
  <si>
    <t xml:space="preserve">Turns a sales figure into a verdict you can take to a shift meeting.</t>
  </si>
  <si>
    <t xml:space="preserve">Head chef</t>
  </si>
  <si>
    <t xml:space="preserve">Cost of sales and wastage in the same place, against a benchmark, every week.</t>
  </si>
  <si>
    <t xml:space="preserve">Accountant / bookkeeper</t>
  </si>
  <si>
    <t xml:space="preserve">A consistent weekly record that reconciles to the monthly accounts - stock movement, labour, occupancy, all on one page.</t>
  </si>
  <si>
    <t xml:space="preserve">THE SHEETS IN THIS FILE</t>
  </si>
  <si>
    <t xml:space="preserve">Weekly Check</t>
  </si>
  <si>
    <t xml:space="preserve">The whole sheet. Ten entries a week down the left, twelve numbers calculated below, scored and coloured. Week 1 is filled in as a worked example - type over it.</t>
  </si>
  <si>
    <t xml:space="preserve">What Each Number Means</t>
  </si>
  <si>
    <t xml:space="preserve">The twelve explained: what the benchmark is, and the first thing to check when one is out of range.</t>
  </si>
  <si>
    <t xml:space="preserve">Settings</t>
  </si>
  <si>
    <t xml:space="preserve">Your outlet name and where you trade. Sets the VAT rate used to strip VAT out of your gross sales, and shows the tax and payroll rules that apply where you trade.</t>
  </si>
  <si>
    <t xml:space="preserve">HOW TO USE IT</t>
  </si>
  <si>
    <t xml:space="preserve">1.  Open the Settings tab, name your outlet and choose where you trade. That sets the VAT rate.</t>
  </si>
  <si>
    <t xml:space="preserve">2.  Open Weekly Check. Week 1 is a worked example - type your own numbers straight over it.</t>
  </si>
  <si>
    <t xml:space="preserve">3.  Fill the ten yellow entry lines. It takes about ten minutes once your reports are set up.</t>
  </si>
  <si>
    <t xml:space="preserve">4.  Read the twelve numbers below. Green is inside benchmark, red is outside.</t>
  </si>
  <si>
    <t xml:space="preserve">5.  Set the four target cells in column K to your own targets - net sales, average transaction value, transactions per day and sales per labour hour are yours to set, not ours.</t>
  </si>
  <si>
    <t xml:space="preserve">6.  Do it again next Monday. The eighth week is when this starts being useful.</t>
  </si>
  <si>
    <t xml:space="preserve">THE COLOUR RULE</t>
  </si>
  <si>
    <t xml:space="preserve">YELLOW cells are yours to type in. BLACK numbers are calculated - typing over one breaks the file. GREEN numbers are pulled from another sheet. GREY italic text is a note, not a number. RED means a number is outside the target you set on the Settings sheet. If you break something, download your copy again.</t>
  </si>
  <si>
    <t xml:space="preserve">CURRENCY AND VAT</t>
  </si>
  <si>
    <t xml:space="preserve">Ten currencies. This is a LABEL, not a conversion - the workbook does no exchange-rate maths. Enter every figure in one currency and keep to it. Everything is set up in AED by default.  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</si>
  <si>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WHY EIGHT WEEKS</t>
  </si>
  <si>
    <t xml:space="preserve">One week is noise. A bad Tuesday, a closed road, a delivery that did not arrive - any of those move a weekly number. Eight weeks of the same twelve numbers shows you the shape of the business, and by the time a problem is visible in your bank balance it has usually been visible here for two months.</t>
  </si>
  <si>
    <t xml:space="preserve">WHAT THIS FILE ASSUMES</t>
  </si>
  <si>
    <t xml:space="preserve">-  Fully loaded labour means everything: salary, accommodation, visa and medical, transport, gratuity accrual, overtime and employer social security. Not basic pay.</t>
  </si>
  <si>
    <t xml:space="preserve">-  Cost of sales is calculated as opening stock plus purchases less closing stock. If you do not count stock weekly, use purchases alone and accept that the number will swing.</t>
  </si>
  <si>
    <t xml:space="preserve">-  Break-even treats cost of sales as the only variable cost. If you carry heavy delivery commission, your true break-even is a little higher than shown.</t>
  </si>
  <si>
    <t xml:space="preserve">-  Occupancy for a week is your monthly rent and service charge divided by 4.33.</t>
  </si>
  <si>
    <t xml:space="preserve">WHAT IT DOES NOT DO</t>
  </si>
  <si>
    <t xml:space="preserve">This sheet looks backwards. It records what happened and scores it. It does not forecast, model a scenario, or tell you whether an investment pays back.</t>
  </si>
  <si>
    <t xml:space="preserve">TWENTY MINUTES ON THE PHONE, NO CHARGE</t>
  </si>
  <si>
    <t xml:space="preserve">If anything in this file is not clear, or your numbers are telling you something you want a second opinion on, book twenty minutes with us. There is no charge and no obligation to engage us afterwards - we would rather you used the file properly than quietly gave up on it.</t>
  </si>
  <si>
    <t xml:space="preserve">calendly.com/backofhouseco/back-of-house-introductory-call</t>
  </si>
  <si>
    <t xml:space="preserve">Back of House - food and beverage development across the Gulf and Egypt</t>
  </si>
  <si>
    <t xml:space="preserve">backofhouseco.com   .   hello@backofhouseco.com</t>
  </si>
  <si>
    <t xml:space="preserve">For the buyer's own use. Not for resale or redistribution.</t>
  </si>
  <si>
    <t xml:space="preserve">Your outlet and where you trade. The VAT rate below is what the Weekly Check uses to strip VAT out of your gross sales. Everything else is here so you know what applies where you are.</t>
  </si>
  <si>
    <t xml:space="preserve">Country rules - used by the dropdown. Do not edit.</t>
  </si>
  <si>
    <t xml:space="preserve">YOUR OUTLET</t>
  </si>
  <si>
    <t xml:space="preserve">United Arab Emirates</t>
  </si>
  <si>
    <t xml:space="preserve">AED</t>
  </si>
  <si>
    <t xml:space="preserve">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t>
  </si>
  <si>
    <t xml:space="preserve">Outlet name</t>
  </si>
  <si>
    <t xml:space="preserve">Your outlet</t>
  </si>
  <si>
    <t xml:space="preserve">Prints at the top of the Weekly Check</t>
  </si>
  <si>
    <t xml:space="preserve">Saudi Arabia</t>
  </si>
  <si>
    <t xml:space="preserve">SAR</t>
  </si>
  <si>
    <t xml:space="preserve">The 2.5% shown is zakat, which is charged on net worth rather than on profit - so treat the tax line here as an estimate, not a calculation. A non-Saudi ownership share is taxed at 20% of profit instead. End-of-service is half a month a year for the first five years. The 2% is the expatriate GOSI rate; Saudisation quotas mean part of your roster will carry the national rate of 11.75% and rising.</t>
  </si>
  <si>
    <t xml:space="preserve">Qatar</t>
  </si>
  <si>
    <t xml:space="preserve">QAR</t>
  </si>
  <si>
    <t xml:space="preserve">No corporate tax while the company is wholly owned by Qatari or GCC nationals resident in Qatar. Any foreign ownership share is taxed at 10%. End-of-service is 21 days of basic wage a year. Expatriate staff carry no employer social security; Qataris carry 14%.</t>
  </si>
  <si>
    <t xml:space="preserve">WHERE YOU TRADE</t>
  </si>
  <si>
    <t xml:space="preserve">Kuwait</t>
  </si>
  <si>
    <t xml:space="preserve">KWD</t>
  </si>
  <si>
    <t xml:space="preserve">No corporate tax while the company is wholly Kuwaiti or GCC owned. A foreign ownership share is taxed at 15%. End-of-service is 15 days of basic wage a year for the first five years. Expatriate staff carry no employer social security; Kuwaitis carry 11.5%.</t>
  </si>
  <si>
    <t xml:space="preserve">Country you trade in</t>
  </si>
  <si>
    <t xml:space="preserve">Ten markets. Everything below fills in from your choice</t>
  </si>
  <si>
    <t xml:space="preserve">Bahrain</t>
  </si>
  <si>
    <t xml:space="preserve">BHD</t>
  </si>
  <si>
    <t xml:space="preserve">No corporate tax outside oil and gas. End-of-service for expatriate staff changed in March 2024 - it is now a monthly contribution to the SIO of 4.2% for the first three years and 8.4% after that, and it is charged on the CONTRACTUAL wage, not on basic alone, so raise the figure if your basic is only part of the package. Employer work-injury cover is 3% on top. Bahraini nationals carry 18% and no gratuity.</t>
  </si>
  <si>
    <t xml:space="preserve">Oman</t>
  </si>
  <si>
    <t xml:space="preserve">OMR</t>
  </si>
  <si>
    <t xml:space="preserve">Corporate tax is 15% from the first rial. End-of-service is one month of basic wage for every year of service. The 14.5% shown is the OMANI social security rate - the position for expatriate staff is unsettled and may be nil or close to it, so confirm it with the Social Protection Fund before you budget on this line. It is the one number in this table we would not build a lease decision on.</t>
  </si>
  <si>
    <t xml:space="preserve">From your country</t>
  </si>
  <si>
    <t xml:space="preserve">Your own figure</t>
  </si>
  <si>
    <t xml:space="preserve">Used in the model</t>
  </si>
  <si>
    <t xml:space="preserve">Egypt</t>
  </si>
  <si>
    <t xml:space="preserve">EGP</t>
  </si>
  <si>
    <t xml:space="preserve">Corporate tax is 22.5%. There is no end-of-service gratuity - the funded social insurance pension replaces it, which is why the employer rate is 18.75% rather than the Gulf's nil. A turnover-based regime for businesses under EGP 20 million turnover can cost far less than 22.5% - ask about it before you file.</t>
  </si>
  <si>
    <t xml:space="preserve">Currency</t>
  </si>
  <si>
    <t xml:space="preserve">A label, not a conversion - the file does no exchange-rate maths</t>
  </si>
  <si>
    <t xml:space="preserve">Jordan</t>
  </si>
  <si>
    <t xml:space="preserve">JOD</t>
  </si>
  <si>
    <t xml:space="preserve">Corporate tax is 20% plus a 1% national contribution, so 21% all in. There is no end-of-service gratuity for staff covered by social security, which is now most of them. Employer social security is 14.25%.</t>
  </si>
  <si>
    <t xml:space="preserve">VAT on restaurant sales</t>
  </si>
  <si>
    <t xml:space="preserve">Qatar and Kuwait charge none. The USA has sales tax, not VAT - it varies by state</t>
  </si>
  <si>
    <t xml:space="preserve">United Kingdom</t>
  </si>
  <si>
    <t xml:space="preserve">GBP</t>
  </si>
  <si>
    <t xml:space="preserve">Corporate tax is 19% on profit up to GBP 50,000, tapering to 25% above GBP 250,000. There is no end-of-service accrual - statutory redundancy pay is an event, not a monthly cost. Employer National Insurance is 15% above GBP 5,000 a year per head, and the Employment Allowance may cover a large part of that for a single site. Workplace pension of at least 3% is on top and is not in this figure.</t>
  </si>
  <si>
    <t xml:space="preserve">Corporate tax rate on profit</t>
  </si>
  <si>
    <t xml:space="preserve">Set it to nil if your country charges none</t>
  </si>
  <si>
    <t xml:space="preserve">United States</t>
  </si>
  <si>
    <t xml:space="preserve">USD</t>
  </si>
  <si>
    <t xml:space="preserve">Federal corporate tax is 21%, plus state corporate tax of roughly 1% to 10% depending where you trade - add it to the rate. There is no end-of-service accrual. The 7.65% is the employer share of FICA only; federal and state unemployment insurance is extra and runs high in restaurants because of staff turnover, so budget more than this.</t>
  </si>
  <si>
    <t xml:space="preserve">Profit below this is not taxed, per year</t>
  </si>
  <si>
    <t xml:space="preserve">Nil means tax applies from the first unit of profit</t>
  </si>
  <si>
    <t xml:space="preserve">Other - not listed</t>
  </si>
  <si>
    <t xml:space="preserve">Your market is not in the list. Put your own figures in the middle column and they will be used instead. Your accountant can give you all four in five minutes.</t>
  </si>
  <si>
    <t xml:space="preserve">Employer social security, % of basic salary</t>
  </si>
  <si>
    <t xml:space="preserve">Gulf rates are for expatriate staff - nationals cost more</t>
  </si>
  <si>
    <t xml:space="preserve">End-of-service accrual, % of basic salary</t>
  </si>
  <si>
    <t xml:space="preserve">Days of basic wage a year, divided by 365</t>
  </si>
  <si>
    <t xml:space="preserve">Only the VAT rate feeds the Weekly Check - it is what divides VAT out of your gross sales. The corporate tax, social security and end-of-service lines are here for reference, because they are the numbers people forget when they cost a roster or a year.</t>
  </si>
  <si>
    <t xml:space="preserve">Several countries charge a lower VAT rate on restaurant food than the standard rate. Use the rate you actually charge - type it in the yellow override column and the black figure on the right is what the workbook uses.</t>
  </si>
  <si>
    <t xml:space="preserve">Week ending</t>
  </si>
  <si>
    <t xml:space="preserve">Week 1</t>
  </si>
  <si>
    <t xml:space="preserve">Week 2</t>
  </si>
  <si>
    <t xml:space="preserve">Week 3</t>
  </si>
  <si>
    <t xml:space="preserve">Week 4</t>
  </si>
  <si>
    <t xml:space="preserve">Week 5</t>
  </si>
  <si>
    <t xml:space="preserve">Week 6</t>
  </si>
  <si>
    <t xml:space="preserve">Week 7</t>
  </si>
  <si>
    <t xml:space="preserve">Week 8</t>
  </si>
  <si>
    <t xml:space="preserve">In range from</t>
  </si>
  <si>
    <t xml:space="preserve">to</t>
  </si>
  <si>
    <t xml:space="preserve">What good looks like</t>
  </si>
  <si>
    <t xml:space="preserve">Week ending (date)</t>
  </si>
  <si>
    <t xml:space="preserve">WHAT YOU ENTER  -  ten minutes, once a week</t>
  </si>
  <si>
    <t xml:space="preserve">Gross sales as your POS reports them</t>
  </si>
  <si>
    <t xml:space="preserve">Including VAT</t>
  </si>
  <si>
    <t xml:space="preserve">Trading days in the week</t>
  </si>
  <si>
    <t xml:space="preserve">7 unless you close a day</t>
  </si>
  <si>
    <t xml:space="preserve">Transactions (count)</t>
  </si>
  <si>
    <t xml:space="preserve">Bills, orders, covers - be consistent</t>
  </si>
  <si>
    <t xml:space="preserve">Delivery sales, net of VAT</t>
  </si>
  <si>
    <t xml:space="preserve">Menu value before aggregator commission</t>
  </si>
  <si>
    <t xml:space="preserve">Opening stock value</t>
  </si>
  <si>
    <t xml:space="preserve">Food and beverage at cost</t>
  </si>
  <si>
    <t xml:space="preserve">Purchases in the week</t>
  </si>
  <si>
    <t xml:space="preserve">Everything you bought, at cost</t>
  </si>
  <si>
    <t xml:space="preserve">Closing stock value</t>
  </si>
  <si>
    <t xml:space="preserve">Wastage value</t>
  </si>
  <si>
    <t xml:space="preserve">Production waste and spoilage, at cost</t>
  </si>
  <si>
    <t xml:space="preserve">Labour cost - FULLY LOADED</t>
  </si>
  <si>
    <t xml:space="preserve">See the note below - this is the one people get wrong</t>
  </si>
  <si>
    <t xml:space="preserve">Labour hours worked</t>
  </si>
  <si>
    <t xml:space="preserve">Every hour paid, including management</t>
  </si>
  <si>
    <t xml:space="preserve">Occupancy cost for the week</t>
  </si>
  <si>
    <t xml:space="preserve">Monthly rent and service charge divided by 4.33</t>
  </si>
  <si>
    <t xml:space="preserve">Other operating costs for the week</t>
  </si>
  <si>
    <t xml:space="preserve">Utilities, commission, marketing, everything else</t>
  </si>
  <si>
    <t xml:space="preserve">Fully loaded labour means everything: salary, accommodation, visa and medical, transport, gratuity accrual, overtime, employer social security. Not basic pay. Operators who enter basic pay only understate this by six to nine points and think they have a healthy business.</t>
  </si>
  <si>
    <t xml:space="preserve">THE TWELVE NUMBERS  -  calculated for you</t>
  </si>
  <si>
    <t xml:space="preserve"> 1   Net sales (excl. VAT)</t>
  </si>
  <si>
    <t xml:space="preserve">At or above the target you set on the right</t>
  </si>
  <si>
    <t xml:space="preserve"> 2   Cost of sales % of net sales</t>
  </si>
  <si>
    <t xml:space="preserve">Cafe 22-28%. Quick service 28-33%. Casual dining 28-34%</t>
  </si>
  <si>
    <t xml:space="preserve"> 3   Labour % of net sales</t>
  </si>
  <si>
    <t xml:space="preserve">22-30% fully loaded. Anything under 22% usually means something is missing from the cost</t>
  </si>
  <si>
    <t xml:space="preserve"> 4   PRIME COST % (cost of sales + labour)</t>
  </si>
  <si>
    <t xml:space="preserve">Under 60% for a cafe, under 65% quick service. The most predictive number here</t>
  </si>
  <si>
    <t xml:space="preserve"> 5   Occupancy % of net sales</t>
  </si>
  <si>
    <t xml:space="preserve">Under 12%. Above 15% is a lease problem, not an operating one</t>
  </si>
  <si>
    <t xml:space="preserve"> 6   Average transaction value</t>
  </si>
  <si>
    <t xml:space="preserve">Watch the trend, not the number</t>
  </si>
  <si>
    <t xml:space="preserve"> 7   Transactions per day</t>
  </si>
  <si>
    <t xml:space="preserve">Your roster should be built against this, hour by hour</t>
  </si>
  <si>
    <t xml:space="preserve"> 8   Delivery share of net sales</t>
  </si>
  <si>
    <t xml:space="preserve">Under 40% at dine-in pricing. Above that, growth makes the margin problem worse</t>
  </si>
  <si>
    <t xml:space="preserve"> 9   Wastage % of purchases</t>
  </si>
  <si>
    <t xml:space="preserve">Under 3%. Track waste, spoilage and staff meals separately</t>
  </si>
  <si>
    <t xml:space="preserve">10   Sales per labour hour</t>
  </si>
  <si>
    <t xml:space="preserve">The cleanest productivity measure there is</t>
  </si>
  <si>
    <t xml:space="preserve">      Break-even sales for the week</t>
  </si>
  <si>
    <t xml:space="preserve">Weekly fixed costs divided by contribution margin</t>
  </si>
  <si>
    <t xml:space="preserve">      Break-even transactions per day</t>
  </si>
  <si>
    <t xml:space="preserve">The number to give a shift manager on Monday morning</t>
  </si>
  <si>
    <t xml:space="preserve">11   Headroom above break-even, per day</t>
  </si>
  <si>
    <t xml:space="preserve">Above nil. Below it the week lost money before depreciation</t>
  </si>
  <si>
    <t xml:space="preserve">12   EBITDA % of net sales</t>
  </si>
  <si>
    <t xml:space="preserve">15-20% is healthy for an established cafe. Below 10% needs structural work, not more effort</t>
  </si>
  <si>
    <t xml:space="preserve">YOUR SCORE</t>
  </si>
  <si>
    <t xml:space="preserve">Numbers inside their range</t>
  </si>
  <si>
    <t xml:space="preserve">Week 1 is filled in as a worked example so you can see the sheet working. Type over it.</t>
  </si>
  <si>
    <t xml:space="preserve">Scoring helper - do not edit</t>
  </si>
  <si>
    <t xml:space="preserve">flag 1</t>
  </si>
  <si>
    <t xml:space="preserve">flag 2</t>
  </si>
  <si>
    <t xml:space="preserve">flag 3</t>
  </si>
  <si>
    <t xml:space="preserve">flag 4</t>
  </si>
  <si>
    <t xml:space="preserve">flag 5</t>
  </si>
  <si>
    <t xml:space="preserve">flag 6</t>
  </si>
  <si>
    <t xml:space="preserve">flag 7</t>
  </si>
  <si>
    <t xml:space="preserve">flag 8</t>
  </si>
  <si>
    <t xml:space="preserve">flag 9</t>
  </si>
  <si>
    <t xml:space="preserve">flag 10</t>
  </si>
  <si>
    <t xml:space="preserve">flag 11</t>
  </si>
  <si>
    <t xml:space="preserve">flag 12</t>
  </si>
  <si>
    <t xml:space="preserve">The same twelve numbers, with the benchmark and the first thing to check when one is out of range. This page does not calculate - it explains.</t>
  </si>
  <si>
    <t xml:space="preserve">#</t>
  </si>
  <si>
    <t xml:space="preserve">Number</t>
  </si>
  <si>
    <t xml:space="preserve">Benchmark</t>
  </si>
  <si>
    <t xml:space="preserve">If it is out of range, do this first</t>
  </si>
  <si>
    <t xml:space="preserve">Net sales, excluding VAT</t>
  </si>
  <si>
    <t xml:space="preserve">Your own target</t>
  </si>
  <si>
    <t xml:space="preserve">Every other percentage on this page is calculated against this number, so if this one is wrong they all are. Watch for gross sales this month being compared against net sales last month, and a 5% increase being celebrated that does not exist.</t>
  </si>
  <si>
    <t xml:space="preserve">Cost of sales % of net sales</t>
  </si>
  <si>
    <t xml:space="preserve">Cafe 22-28%, QSR 28-33%</t>
  </si>
  <si>
    <t xml:space="preserve">In order: check portioning first, then supplier pricing, then wastage, then theft. Most operators assume theft and it is almost always portioning. A barista pouring 20% over spec on every latte costs more per year than a dishonest employee.</t>
  </si>
  <si>
    <t xml:space="preserve">Labour % of net sales</t>
  </si>
  <si>
    <t xml:space="preserve">22-30% fully loaded</t>
  </si>
  <si>
    <t xml:space="preserve">Compare your roster against your hourly sales curve, not against your opening hours. Most overstaffing happens Monday to Wednesday in a business built around a weekend peak. If the number looks too good, something is missing from the cost.</t>
  </si>
  <si>
    <t xml:space="preserve">Prime cost - food plus labour</t>
  </si>
  <si>
    <t xml:space="preserve">Under 60% cafe, under 65% QSR</t>
  </si>
  <si>
    <t xml:space="preserve">The single most predictive number in the industry. Under 60% and you have room to breathe. Over 65% and you are working for your suppliers and your staff rather than for yourself, regardless of how busy the room looks. If you only track one number from this page, track this one.</t>
  </si>
  <si>
    <t xml:space="preserve">Rent and occupancy % of net sales</t>
  </si>
  <si>
    <t xml:space="preserve">Under 12%. Over 15% is structural</t>
  </si>
  <si>
    <t xml:space="preserve">A mall unit at 18% of actual sales cannot be fixed by better operations. That is a lease problem, and the only real remedies are renegotiation, a sales step-change, or exit. Recognising which category you are in early saves years.</t>
  </si>
  <si>
    <t xml:space="preserve">Average transaction value</t>
  </si>
  <si>
    <t xml:space="preserve">Your own target; watch the trend</t>
  </si>
  <si>
    <t xml:space="preserve">A falling average alongside flat sales means traffic is up but the basket is shrinking - usually a menu mix or upsell problem, and much cheaper to fix than a traffic problem.</t>
  </si>
  <si>
    <t xml:space="preserve">Transactions per day</t>
  </si>
  <si>
    <t xml:space="preserve">Watch the weekday against weekend split, and hour by hour. This is what your labour roster should be built against. If you cannot produce a sales-by-hour curve, that is the first report to build.</t>
  </si>
  <si>
    <t xml:space="preserve">Delivery share of net sales</t>
  </si>
  <si>
    <t xml:space="preserve">Under 40% at dine-in pricing</t>
  </si>
  <si>
    <t xml:space="preserve">Calculate the real contribution properly: menu price, less commission, less food cost, less packaging, less order-handling labour. What is left is usually close to half what the same item earns dine-in. Delivery is not the enemy - pricing delivery identically to dine-in is.</t>
  </si>
  <si>
    <t xml:space="preserve">Wastage % of purchases</t>
  </si>
  <si>
    <t xml:space="preserve">Under 2-3%</t>
  </si>
  <si>
    <t xml:space="preserve">Track production waste, spoilage and staff meals separately. Lumping them together hides which one is actually moving, and it is nearly always one of the three rather than all three.</t>
  </si>
  <si>
    <t xml:space="preserve">Sales per labour hour</t>
  </si>
  <si>
    <t xml:space="preserve">The cleanest productivity measure there is, and the fastest way to compare two outlets fairly. It exposes overstaffing that a labour percentage can mask when sales happen to be strong.</t>
  </si>
  <si>
    <t xml:space="preserve">Break-even, and headroom above it</t>
  </si>
  <si>
    <t xml:space="preserve">Headroom above nil</t>
  </si>
  <si>
    <t xml:space="preserve">Convert it to transactions. "We need 11,400 a day" is abstract. "We need 190 transactions a day" is something a shift manager can act on before Thursday, rather than something an owner discovers on the fifth of next month. Every operator should know this number by heart. Very few do.</t>
  </si>
  <si>
    <t xml:space="preserve">EBITDA % of net sales</t>
  </si>
  <si>
    <t xml:space="preserve">15-20% healthy, under 10% is a problem</t>
  </si>
  <si>
    <t xml:space="preserve">Earnings before interest, tax, depreciation and amortisation - in plain terms, what the business actually generates before financing and accounting entries. Below 10% means the model needs structural work, not more effort.</t>
  </si>
  <si>
    <t xml:space="preserve">HOW TO SCORE YOUR WEEK</t>
  </si>
  <si>
    <t xml:space="preserve">10-12</t>
  </si>
  <si>
    <t xml:space="preserve">Healthy. Move your attention to growth and to the next site.</t>
  </si>
  <si>
    <t xml:space="preserve">7-9</t>
  </si>
  <si>
    <t xml:space="preserve">One or two structural issues. Fixable inside a quarter with focus.</t>
  </si>
  <si>
    <t xml:space="preserve">4-6</t>
  </si>
  <si>
    <t xml:space="preserve">The model is under strain. Stop discretionary spend and address prime cost and occupancy before anything else.</t>
  </si>
  <si>
    <t xml:space="preserve">0-3</t>
  </si>
  <si>
    <t xml:space="preserve">Do not open a second site. Fix this one first, or decide honestly whether it can be fixed.</t>
  </si>
  <si>
    <t xml:space="preserve">The one habit worth building: fifteen minutes, every Monday, same time, same sheet. Not because any single week tells you much - it does not - but because the trend across eight weeks tells you almost everything, and by the time a problem is visible in your bank balance it has usually been visible in these numbers for two months.</t>
  </si>
  <si>
    <t xml:space="preserve">WHEN YOU HAVE OUTGROWN THIS SHEET</t>
  </si>
  <si>
    <t xml:space="preserve">This sheet tells you where the business IS. It cannot tell you where it is going, what it will do if rent rises fifteen per cent, what your break-even looks like next year, or whether the investment pays back. That is what the Cafe &amp; Restaurant P&amp;L Model does - twelve months forward, the same twelve numbers, country tax rules for twenty-five markets, and sixteen scenarios. backofhouseco.com</t>
  </si>
  <si>
    <t xml:space="preserve">What comes next</t>
  </si>
  <si>
    <t xml:space="preserve">12-Number Health Check — Free Edition</t>
  </si>
  <si>
    <t xml:space="preserve">WHAT THIS FILE FOUND IN YOUR NUMBERS</t>
  </si>
  <si>
    <t xml:space="preserve">Calculated from what you typed. Not an estimate, not an average.</t>
  </si>
  <si>
    <t xml:space="preserve">Numbers inside range, out of twelve</t>
  </si>
  <si>
    <t xml:space="preserve">Prime cost — food plus labour</t>
  </si>
  <si>
    <t xml:space="preserve">Occupancy</t>
  </si>
  <si>
    <t xml:space="preserve">EBITDA</t>
  </si>
  <si>
    <t xml:space="preserve">FREE EDITION AND FULL VERSION, SIDE BY SIDE</t>
  </si>
  <si>
    <t xml:space="preserve">Free edition</t>
  </si>
  <si>
    <t xml:space="preserve">Full version</t>
  </si>
  <si>
    <t xml:space="preserve">Reads a week that has happened</t>
  </si>
  <si>
    <t xml:space="preserve">Yes</t>
  </si>
  <si>
    <t xml:space="preserve">Twelve numbers with benchmark ranges</t>
  </si>
  <si>
    <t xml:space="preserve">Models twelve months forward</t>
  </si>
  <si>
    <t xml:space="preserve">—</t>
  </si>
  <si>
    <t xml:space="preserve">Three-year view</t>
  </si>
  <si>
    <t xml:space="preserve">Real break-even, fixed and variable split</t>
  </si>
  <si>
    <t xml:space="preserve">Estimated</t>
  </si>
  <si>
    <t xml:space="preserve">Built</t>
  </si>
  <si>
    <t xml:space="preserve">Investment and payback</t>
  </si>
  <si>
    <t xml:space="preserve">Scenarios — volume, price, food cost, rent, payroll</t>
  </si>
  <si>
    <t xml:space="preserve">Price</t>
  </si>
  <si>
    <t xml:space="preserve">Free</t>
  </si>
  <si>
    <t xml:space="preserve">USD 49</t>
  </si>
  <si>
    <t xml:space="preserve">OR BUILD IT YOURSELF</t>
  </si>
  <si>
    <t xml:space="preserve">Put your own hourly value in the yellow cell. The rest is arithmetic.</t>
  </si>
  <si>
    <t xml:space="preserve">What an hour of your time is worth  (USD)</t>
  </si>
  <si>
    <t xml:space="preserve">Lay out twelve months that hold together line by line</t>
  </si>
  <si>
    <t xml:space="preserve">Split costs that move with sales from those that do not</t>
  </si>
  <si>
    <t xml:space="preserve">Build the three-year view and the payback</t>
  </si>
  <si>
    <t xml:space="preserve">Build a scenario engine against a base case that does not drift</t>
  </si>
  <si>
    <t xml:space="preserve">TOTAL</t>
  </si>
  <si>
    <t xml:space="preserve">THE FULL VERSION</t>
  </si>
  <si>
    <t xml:space="preserve">Twelve months modelled line by line, then three years. A real break-even. Investment and payback. And a scenario engine — change volume, price, food cost, rent or payroll and watch the whole model move.</t>
  </si>
  <si>
    <t xml:space="preserve">One payment, yours to keep</t>
  </si>
  <si>
    <t xml:space="preserve">Click this line to open the Cafe &amp; Restaurant P&amp;L Model on our checkout — it opens in your browser.</t>
  </si>
  <si>
    <t xml:space="preserve">OR TALK TO SOMEBODY FIRST</t>
  </si>
  <si>
    <t xml:space="preserve">If you would rather ask a question than buy a file, book twenty minutes. There is no charge and no obligation to engage us afterwards — we would rather you used this file properly than quietly gave up on it.</t>
  </si>
  <si>
    <t xml:space="preserve">Click this line to book twenty minutes with us, free of charge.</t>
  </si>
  <si>
    <t xml:space="preserve">This is a thermometer. The model is what you use once the thermometer has told you something.</t>
  </si>
  <si>
    <t xml:space="preserve">Back of House — the numbers behind the counter</t>
  </si>
</sst>
</file>

<file path=xl/styles.xml><?xml version="1.0" encoding="utf-8"?>
<styleSheet xmlns="http://schemas.openxmlformats.org/spreadsheetml/2006/main">
  <numFmts count="9">
    <numFmt numFmtId="164" formatCode="General"/>
    <numFmt numFmtId="165" formatCode="@"/>
    <numFmt numFmtId="166" formatCode="0.0%"/>
    <numFmt numFmtId="167" formatCode="#,##0;\(#,##0\);\-"/>
    <numFmt numFmtId="168" formatCode="dd\ mmm\ yyyy"/>
    <numFmt numFmtId="169" formatCode=";;;"/>
    <numFmt numFmtId="170" formatCode="#,##0.00;\(#,##0.00\);\-"/>
    <numFmt numFmtId="171" formatCode="General"/>
    <numFmt numFmtId="172" formatCode="#,##0&quot; hours&quot;"/>
  </numFmts>
  <fonts count="34">
    <font>
      <sz val="11"/>
      <color theme="1"/>
      <name val="Calibri"/>
      <family val="2"/>
      <charset val="1"/>
    </font>
    <font>
      <sz val="10"/>
      <name val="Arial"/>
      <family val="0"/>
    </font>
    <font>
      <sz val="10"/>
      <name val="Arial"/>
      <family val="0"/>
    </font>
    <font>
      <sz val="10"/>
      <name val="Arial"/>
      <family val="0"/>
    </font>
    <font>
      <b val="true"/>
      <sz val="18"/>
      <color rgb="FF1C2B33"/>
      <name val="Arial"/>
      <family val="0"/>
      <charset val="1"/>
    </font>
    <font>
      <i val="true"/>
      <sz val="10"/>
      <color rgb="FF6B6157"/>
      <name val="Arial"/>
      <family val="0"/>
      <charset val="1"/>
    </font>
    <font>
      <b val="true"/>
      <sz val="10"/>
      <color rgb="FF1C2B33"/>
      <name val="Arial"/>
      <family val="0"/>
      <charset val="1"/>
    </font>
    <font>
      <sz val="10"/>
      <color rgb="FF1C2B33"/>
      <name val="Arial"/>
      <family val="0"/>
      <charset val="1"/>
    </font>
    <font>
      <b val="true"/>
      <sz val="10"/>
      <color rgb="FF9A7B4F"/>
      <name val="Arial"/>
      <family val="0"/>
      <charset val="1"/>
    </font>
    <font>
      <b val="true"/>
      <sz val="11"/>
      <color rgb="FF1C2B33"/>
      <name val="Arial"/>
      <family val="0"/>
      <charset val="1"/>
    </font>
    <font>
      <b val="true"/>
      <sz val="12"/>
      <color rgb="FF9A7B4F"/>
      <name val="Arial"/>
      <family val="0"/>
      <charset val="1"/>
    </font>
    <font>
      <i val="true"/>
      <sz val="9"/>
      <color rgb="FF6B6157"/>
      <name val="Arial"/>
      <family val="0"/>
      <charset val="1"/>
    </font>
    <font>
      <i val="true"/>
      <sz val="8"/>
      <color rgb="FF9A9186"/>
      <name val="Arial"/>
      <family val="0"/>
      <charset val="1"/>
    </font>
    <font>
      <b val="true"/>
      <sz val="15"/>
      <color rgb="FF1C2B33"/>
      <name val="Arial"/>
      <family val="0"/>
      <charset val="1"/>
    </font>
    <font>
      <sz val="8"/>
      <color rgb="FF9A9186"/>
      <name val="Arial"/>
      <family val="0"/>
      <charset val="1"/>
    </font>
    <font>
      <sz val="10"/>
      <color rgb="FF0000FF"/>
      <name val="Arial"/>
      <family val="0"/>
      <charset val="1"/>
    </font>
    <font>
      <b val="true"/>
      <sz val="11"/>
      <color rgb="FF0000FF"/>
      <name val="Arial"/>
      <family val="0"/>
      <charset val="1"/>
    </font>
    <font>
      <b val="true"/>
      <sz val="9"/>
      <color rgb="FFFFFFFF"/>
      <name val="Arial"/>
      <family val="0"/>
      <charset val="1"/>
    </font>
    <font>
      <sz val="10"/>
      <color rgb="FF008000"/>
      <name val="Arial"/>
      <family val="0"/>
      <charset val="1"/>
    </font>
    <font>
      <i val="true"/>
      <sz val="9"/>
      <color rgb="FF1C2B33"/>
      <name val="Arial"/>
      <family val="0"/>
      <charset val="1"/>
    </font>
    <font>
      <sz val="10"/>
      <color rgb="FF6B6157"/>
      <name val="Arial"/>
      <family val="0"/>
      <charset val="1"/>
    </font>
    <font>
      <sz val="9"/>
      <color rgb="FF6B6157"/>
      <name val="Arial"/>
      <family val="0"/>
      <charset val="1"/>
    </font>
    <font>
      <i val="true"/>
      <sz val="9"/>
      <color rgb="FF9A9186"/>
      <name val="Arial"/>
      <family val="0"/>
      <charset val="1"/>
    </font>
    <font>
      <sz val="9"/>
      <color rgb="FF9A9186"/>
      <name val="Arial"/>
      <family val="0"/>
      <charset val="1"/>
    </font>
    <font>
      <b val="true"/>
      <sz val="16"/>
      <color rgb="FF9A7B4F"/>
      <name val="Arial"/>
      <family val="0"/>
      <charset val="1"/>
    </font>
    <font>
      <sz val="11"/>
      <color rgb="FF1C2B33"/>
      <name val="Arial"/>
      <family val="0"/>
      <charset val="1"/>
    </font>
    <font>
      <sz val="9"/>
      <color rgb="FF1C2B33"/>
      <name val="Arial"/>
      <family val="0"/>
      <charset val="1"/>
    </font>
    <font>
      <b val="true"/>
      <sz val="12"/>
      <color rgb="FF1C2B33"/>
      <name val="Arial"/>
      <family val="0"/>
      <charset val="1"/>
    </font>
    <font>
      <b val="true"/>
      <sz val="11"/>
      <color rgb="FF9A7B4F"/>
      <name val="Arial"/>
      <family val="0"/>
      <charset val="1"/>
    </font>
    <font>
      <b val="true"/>
      <sz val="12"/>
      <color rgb="FF0000FF"/>
      <name val="Arial"/>
      <family val="0"/>
      <charset val="1"/>
    </font>
    <font>
      <b val="true"/>
      <sz val="13"/>
      <color rgb="FFA03030"/>
      <name val="Arial"/>
      <family val="0"/>
      <charset val="1"/>
    </font>
    <font>
      <b val="true"/>
      <sz val="13"/>
      <color rgb="FF1C2B33"/>
      <name val="Arial"/>
      <family val="0"/>
      <charset val="1"/>
    </font>
    <font>
      <b val="true"/>
      <u val="single"/>
      <sz val="11"/>
      <color rgb="FF1155CC"/>
      <name val="Arial"/>
      <family val="0"/>
      <charset val="1"/>
    </font>
    <font>
      <i val="true"/>
      <sz val="10"/>
      <color rgb="FF1C2B33"/>
      <name val="Arial"/>
      <family val="0"/>
      <charset val="1"/>
    </font>
  </fonts>
  <fills count="6">
    <fill>
      <patternFill patternType="none"/>
    </fill>
    <fill>
      <patternFill patternType="gray125"/>
    </fill>
    <fill>
      <patternFill patternType="solid">
        <fgColor rgb="FFEDE7DD"/>
        <bgColor rgb="FFFBE4E4"/>
      </patternFill>
    </fill>
    <fill>
      <patternFill patternType="solid">
        <fgColor rgb="FFFFF4CC"/>
        <bgColor rgb="FFF5F1EA"/>
      </patternFill>
    </fill>
    <fill>
      <patternFill patternType="solid">
        <fgColor rgb="FF1C2B33"/>
        <bgColor rgb="FF333300"/>
      </patternFill>
    </fill>
    <fill>
      <patternFill patternType="solid">
        <fgColor rgb="FFF5F1EA"/>
        <bgColor rgb="FFEDE7DD"/>
      </patternFill>
    </fill>
  </fills>
  <borders count="6">
    <border diagonalUp="false" diagonalDown="false">
      <left/>
      <right/>
      <top/>
      <bottom/>
      <diagonal/>
    </border>
    <border diagonalUp="false" diagonalDown="false">
      <left/>
      <right/>
      <top/>
      <bottom style="thin">
        <color rgb="FF1C2B33"/>
      </bottom>
      <diagonal/>
    </border>
    <border diagonalUp="false" diagonalDown="false">
      <left style="thin">
        <color rgb="FFC9C0B4"/>
      </left>
      <right style="thin">
        <color rgb="FFC9C0B4"/>
      </right>
      <top style="thin">
        <color rgb="FFC9C0B4"/>
      </top>
      <bottom style="thin">
        <color rgb="FFC9C0B4"/>
      </bottom>
      <diagonal/>
    </border>
    <border diagonalUp="false" diagonalDown="false">
      <left/>
      <right/>
      <top/>
      <bottom style="thin">
        <color rgb="FFC9C0B4"/>
      </bottom>
      <diagonal/>
    </border>
    <border diagonalUp="false" diagonalDown="false">
      <left style="thin">
        <color rgb="FFC9C0B4"/>
      </left>
      <right style="thin">
        <color rgb="FFC9C0B4"/>
      </right>
      <top/>
      <bottom style="thin">
        <color rgb="FFC9C0B4"/>
      </bottom>
      <diagonal/>
    </border>
    <border diagonalUp="false" diagonalDown="false">
      <left/>
      <right/>
      <top style="thin">
        <color rgb="FF1C2B33"/>
      </top>
      <bottom style="thin">
        <color rgb="FF1C2B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5" fillId="3" borderId="2" xfId="0" applyFont="true" applyBorder="true" applyAlignment="true" applyProtection="true">
      <alignment horizontal="general" vertical="bottom" textRotation="0" wrapText="false" indent="0" shrinkToFit="false"/>
      <protection locked="fals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16" fillId="3" borderId="2" xfId="0" applyFont="true" applyBorder="true" applyAlignment="true" applyProtection="true">
      <alignment horizontal="general" vertical="bottom" textRotation="0" wrapText="false" indent="0" shrinkToFit="false"/>
      <protection locked="false" hidden="false"/>
    </xf>
    <xf numFmtId="164" fontId="0" fillId="4" borderId="1" xfId="0" applyFont="false" applyBorder="true" applyAlignment="tru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bottom" textRotation="0" wrapText="false" indent="0" shrinkToFit="false"/>
      <protection locked="true" hidden="false"/>
    </xf>
    <xf numFmtId="164" fontId="7" fillId="0" borderId="3" xfId="0" applyFont="true" applyBorder="true" applyAlignment="true" applyProtection="false">
      <alignment horizontal="general" vertical="bottom" textRotation="0" wrapText="false" indent="0" shrinkToFit="false"/>
      <protection locked="true" hidden="false"/>
    </xf>
    <xf numFmtId="165" fontId="18" fillId="0" borderId="3" xfId="0" applyFont="true" applyBorder="true" applyAlignment="true" applyProtection="true">
      <alignment horizontal="general" vertical="bottom" textRotation="0" wrapText="false" indent="0" shrinkToFit="false"/>
      <protection locked="true" hidden="true"/>
    </xf>
    <xf numFmtId="165" fontId="15" fillId="3" borderId="3" xfId="0" applyFont="true" applyBorder="true" applyAlignment="true" applyProtection="true">
      <alignment horizontal="general" vertical="bottom" textRotation="0" wrapText="false" indent="0" shrinkToFit="false"/>
      <protection locked="false" hidden="false"/>
    </xf>
    <xf numFmtId="165" fontId="6" fillId="0" borderId="3" xfId="0" applyFont="true" applyBorder="true" applyAlignment="true" applyProtection="true">
      <alignment horizontal="center" vertical="bottom" textRotation="0" wrapText="false" indent="0" shrinkToFit="false"/>
      <protection locked="true" hidden="true"/>
    </xf>
    <xf numFmtId="166" fontId="18" fillId="0" borderId="3" xfId="0" applyFont="true" applyBorder="true" applyAlignment="true" applyProtection="true">
      <alignment horizontal="general" vertical="bottom" textRotation="0" wrapText="false" indent="0" shrinkToFit="false"/>
      <protection locked="true" hidden="true"/>
    </xf>
    <xf numFmtId="166" fontId="15" fillId="3" borderId="3" xfId="0" applyFont="true" applyBorder="true" applyAlignment="true" applyProtection="true">
      <alignment horizontal="general" vertical="bottom" textRotation="0" wrapText="false" indent="0" shrinkToFit="false"/>
      <protection locked="false" hidden="false"/>
    </xf>
    <xf numFmtId="166" fontId="6" fillId="0" borderId="3" xfId="0" applyFont="true" applyBorder="true" applyAlignment="true" applyProtection="true">
      <alignment horizontal="center" vertical="bottom" textRotation="0" wrapText="false" indent="0" shrinkToFit="false"/>
      <protection locked="true" hidden="true"/>
    </xf>
    <xf numFmtId="167" fontId="18" fillId="0" borderId="3" xfId="0" applyFont="true" applyBorder="true" applyAlignment="true" applyProtection="true">
      <alignment horizontal="general" vertical="bottom" textRotation="0" wrapText="false" indent="0" shrinkToFit="false"/>
      <protection locked="true" hidden="true"/>
    </xf>
    <xf numFmtId="167" fontId="15" fillId="3" borderId="3" xfId="0" applyFont="true" applyBorder="true" applyAlignment="true" applyProtection="true">
      <alignment horizontal="general" vertical="bottom" textRotation="0" wrapText="false" indent="0" shrinkToFit="false"/>
      <protection locked="false" hidden="false"/>
    </xf>
    <xf numFmtId="167" fontId="6" fillId="0" borderId="3" xfId="0" applyFont="true" applyBorder="true" applyAlignment="true" applyProtection="true">
      <alignment horizontal="center" vertical="bottom" textRotation="0" wrapText="false" indent="0" shrinkToFit="false"/>
      <protection locked="true" hidden="true"/>
    </xf>
    <xf numFmtId="164" fontId="19" fillId="0" borderId="0" xfId="0" applyFont="true" applyBorder="true" applyAlignment="true" applyProtection="true">
      <alignment horizontal="general" vertical="top" textRotation="0" wrapText="true" indent="0" shrinkToFit="false"/>
      <protection locked="true" hidden="true"/>
    </xf>
    <xf numFmtId="164" fontId="11"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true"/>
    </xf>
    <xf numFmtId="164" fontId="17" fillId="4" borderId="1" xfId="0" applyFont="true" applyBorder="true" applyAlignment="tru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left" vertical="bottom" textRotation="0" wrapText="false" indent="0" shrinkToFit="false"/>
      <protection locked="true" hidden="false"/>
    </xf>
    <xf numFmtId="168" fontId="15" fillId="3" borderId="2" xfId="0" applyFont="true" applyBorder="true" applyAlignment="true" applyProtection="true">
      <alignment horizontal="general" vertical="bottom" textRotation="0" wrapText="false" indent="0" shrinkToFit="false"/>
      <protection locked="false" hidden="false"/>
    </xf>
    <xf numFmtId="167" fontId="15" fillId="3" borderId="2" xfId="0" applyFont="true" applyBorder="true" applyAlignment="true" applyProtection="true">
      <alignment horizontal="general" vertical="bottom" textRotation="0" wrapText="false" indent="0" shrinkToFit="false"/>
      <protection locked="false" hidden="false"/>
    </xf>
    <xf numFmtId="167" fontId="7" fillId="0" borderId="0" xfId="0" applyFont="true" applyBorder="false" applyAlignment="true" applyProtection="true">
      <alignment horizontal="general" vertical="bottom" textRotation="0" wrapText="false" indent="0" shrinkToFit="false"/>
      <protection locked="true" hidden="true"/>
    </xf>
    <xf numFmtId="169" fontId="15" fillId="3" borderId="2" xfId="0" applyFont="true" applyBorder="true" applyAlignment="true" applyProtection="true">
      <alignment horizontal="general" vertical="bottom" textRotation="0" wrapText="false" indent="0" shrinkToFit="false"/>
      <protection locked="fals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6" fontId="7" fillId="0" borderId="0" xfId="0" applyFont="true" applyBorder="false" applyAlignment="true" applyProtection="true">
      <alignment horizontal="general" vertical="bottom" textRotation="0" wrapText="false" indent="0" shrinkToFit="false"/>
      <protection locked="true" hidden="true"/>
    </xf>
    <xf numFmtId="166" fontId="15" fillId="3" borderId="2" xfId="0" applyFont="true" applyBorder="true" applyAlignment="true" applyProtection="true">
      <alignment horizontal="general" vertical="bottom" textRotation="0" wrapText="false" indent="0" shrinkToFit="false"/>
      <protection locked="false" hidden="false"/>
    </xf>
    <xf numFmtId="166" fontId="6" fillId="0" borderId="0" xfId="0" applyFont="true" applyBorder="false" applyAlignment="true" applyProtection="true">
      <alignment horizontal="general" vertical="bottom" textRotation="0" wrapText="false" indent="0" shrinkToFit="false"/>
      <protection locked="true" hidden="true"/>
    </xf>
    <xf numFmtId="170" fontId="7" fillId="0" borderId="0" xfId="0" applyFont="true" applyBorder="false" applyAlignment="true" applyProtection="true">
      <alignment horizontal="general" vertical="bottom" textRotation="0" wrapText="false" indent="0" shrinkToFit="false"/>
      <protection locked="true" hidden="true"/>
    </xf>
    <xf numFmtId="170" fontId="15" fillId="3" borderId="2" xfId="0" applyFont="true" applyBorder="true" applyAlignment="true" applyProtection="true">
      <alignment horizontal="general" vertical="bottom" textRotation="0" wrapText="false" indent="0" shrinkToFit="false"/>
      <protection locked="fals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7" fontId="21" fillId="0" borderId="0" xfId="0" applyFont="true" applyBorder="false" applyAlignment="true" applyProtection="true">
      <alignment horizontal="general" vertical="bottom" textRotation="0" wrapText="false" indent="0" shrinkToFit="false"/>
      <protection locked="true" hidden="true"/>
    </xf>
    <xf numFmtId="164" fontId="22" fillId="0"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true">
      <alignment horizontal="general" vertical="bottom" textRotation="0" wrapText="false" indent="0" shrinkToFit="false"/>
      <protection locked="true" hidden="true"/>
    </xf>
    <xf numFmtId="167" fontId="23" fillId="0" borderId="0" xfId="0" applyFont="true" applyBorder="false" applyAlignment="true" applyProtection="false">
      <alignment horizontal="general" vertical="bottom" textRotation="0" wrapText="false" indent="0" shrinkToFit="false"/>
      <protection locked="true" hidden="false"/>
    </xf>
    <xf numFmtId="169" fontId="23" fillId="0" borderId="0" xfId="0" applyFont="true" applyBorder="false" applyAlignment="true" applyProtection="false">
      <alignment horizontal="general" vertical="bottom" textRotation="0" wrapText="false" indent="0" shrinkToFit="false"/>
      <protection locked="true" hidden="false"/>
    </xf>
    <xf numFmtId="166" fontId="23" fillId="0" borderId="0" xfId="0" applyFont="true" applyBorder="false" applyAlignment="true" applyProtection="false">
      <alignment horizontal="general" vertical="bottom" textRotation="0" wrapText="false" indent="0" shrinkToFit="false"/>
      <protection locked="true" hidden="false"/>
    </xf>
    <xf numFmtId="167" fontId="24" fillId="0" borderId="0" xfId="0" applyFont="true" applyBorder="false" applyAlignment="true" applyProtection="true">
      <alignment horizontal="center" vertical="bottom" textRotation="0" wrapText="false" indent="0" shrinkToFit="false"/>
      <protection locked="true" hidden="true"/>
    </xf>
    <xf numFmtId="164" fontId="25" fillId="0" borderId="0" xfId="0" applyFont="true" applyBorder="true" applyAlignment="true" applyProtection="true">
      <alignment horizontal="general" vertical="bottom" textRotation="0" wrapText="false" indent="0" shrinkToFit="false"/>
      <protection locked="true" hidden="true"/>
    </xf>
    <xf numFmtId="171" fontId="14" fillId="0" borderId="0" xfId="0" applyFont="true" applyBorder="false" applyAlignment="true" applyProtection="true">
      <alignment horizontal="general" vertical="bottom" textRotation="0" wrapText="false" indent="0" shrinkToFit="false"/>
      <protection locked="true" hidden="true"/>
    </xf>
    <xf numFmtId="164" fontId="17" fillId="4" borderId="1" xfId="0" applyFont="true" applyBorder="true" applyAlignment="true" applyProtection="false">
      <alignment horizontal="left" vertical="bottom" textRotation="0" wrapText="true" indent="0" shrinkToFit="false"/>
      <protection locked="true" hidden="false"/>
    </xf>
    <xf numFmtId="164" fontId="8" fillId="0" borderId="3" xfId="0" applyFont="true" applyBorder="true" applyAlignment="true" applyProtection="false">
      <alignment horizontal="center" vertical="top" textRotation="0" wrapText="false" indent="0" shrinkToFit="false"/>
      <protection locked="true" hidden="false"/>
    </xf>
    <xf numFmtId="164" fontId="6" fillId="0" borderId="3" xfId="0" applyFont="true" applyBorder="true" applyAlignment="true" applyProtection="false">
      <alignment horizontal="general" vertical="top" textRotation="0" wrapText="true" indent="0" shrinkToFit="false"/>
      <protection locked="true" hidden="false"/>
    </xf>
    <xf numFmtId="164" fontId="21" fillId="0" borderId="3" xfId="0" applyFont="true" applyBorder="true" applyAlignment="true" applyProtection="false">
      <alignment horizontal="general" vertical="top" textRotation="0" wrapText="true" indent="0" shrinkToFit="false"/>
      <protection locked="true" hidden="false"/>
    </xf>
    <xf numFmtId="164" fontId="26" fillId="0" borderId="3"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7" fontId="27" fillId="0" borderId="3" xfId="0" applyFont="true" applyBorder="true" applyAlignment="true" applyProtection="true">
      <alignment horizontal="center" vertical="center" textRotation="0" wrapText="false" indent="0" shrinkToFit="false"/>
      <protection locked="true" hidden="true"/>
    </xf>
    <xf numFmtId="166" fontId="27" fillId="0" borderId="3" xfId="0" applyFont="true" applyBorder="true" applyAlignment="true" applyProtection="true">
      <alignment horizontal="center" vertical="center" textRotation="0" wrapText="false" indent="0" shrinkToFit="false"/>
      <protection locked="true" hidden="true"/>
    </xf>
    <xf numFmtId="164" fontId="28" fillId="0" borderId="0" xfId="0" applyFont="true" applyBorder="true" applyAlignment="true" applyProtection="true">
      <alignment horizontal="general" vertical="top" textRotation="0" wrapText="true" indent="0" shrinkToFit="false"/>
      <protection locked="true" hidden="true"/>
    </xf>
    <xf numFmtId="164" fontId="17" fillId="4" borderId="0" xfId="0" applyFont="true" applyBorder="fals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general" vertical="center" textRotation="0" wrapText="true" indent="0" shrinkToFit="false"/>
      <protection locked="true" hidden="false"/>
    </xf>
    <xf numFmtId="164" fontId="20" fillId="0" borderId="4"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7" fontId="29" fillId="3" borderId="2" xfId="0" applyFont="true" applyBorder="true" applyAlignment="true" applyProtection="true">
      <alignment horizontal="center" vertical="bottom" textRotation="0" wrapText="false" indent="0" shrinkToFit="false"/>
      <protection locked="false" hidden="false"/>
    </xf>
    <xf numFmtId="167" fontId="7" fillId="0" borderId="3" xfId="0" applyFont="true" applyBorder="true" applyAlignment="true" applyProtection="false">
      <alignment horizontal="center" vertical="bottom" textRotation="0" wrapText="false" indent="0" shrinkToFit="false"/>
      <protection locked="true" hidden="false"/>
    </xf>
    <xf numFmtId="167" fontId="7" fillId="0" borderId="3" xfId="0" applyFont="true" applyBorder="true" applyAlignment="true" applyProtection="true">
      <alignment horizontal="center" vertical="bottom" textRotation="0" wrapText="false" indent="0" shrinkToFit="false"/>
      <protection locked="true" hidden="true"/>
    </xf>
    <xf numFmtId="164" fontId="9" fillId="5" borderId="5" xfId="0" applyFont="true" applyBorder="true" applyAlignment="true" applyProtection="false">
      <alignment horizontal="general" vertical="bottom" textRotation="0" wrapText="false" indent="0" shrinkToFit="false"/>
      <protection locked="true" hidden="false"/>
    </xf>
    <xf numFmtId="172" fontId="27" fillId="5" borderId="5" xfId="0" applyFont="true" applyBorder="true" applyAlignment="true" applyProtection="true">
      <alignment horizontal="center" vertical="bottom" textRotation="0" wrapText="false" indent="0" shrinkToFit="false"/>
      <protection locked="true" hidden="true"/>
    </xf>
    <xf numFmtId="167" fontId="30" fillId="5" borderId="5" xfId="0" applyFont="true" applyBorder="true" applyAlignment="true" applyProtection="true">
      <alignment horizontal="center" vertical="bottom" textRotation="0" wrapText="false" indent="0" shrinkToFit="false"/>
      <protection locked="true" hidden="true"/>
    </xf>
    <xf numFmtId="164" fontId="7" fillId="0" borderId="0" xfId="0" applyFont="true" applyBorder="true" applyAlignment="true" applyProtection="false">
      <alignment horizontal="general" vertical="top" textRotation="0" wrapText="true" indent="0" shrinkToFit="false"/>
      <protection locked="true" hidden="false"/>
    </xf>
    <xf numFmtId="164" fontId="31" fillId="0" borderId="0" xfId="0" applyFont="true" applyBorder="false" applyAlignment="true" applyProtection="false">
      <alignment horizontal="center" vertical="bottom" textRotation="0" wrapText="false" indent="0" shrinkToFit="false"/>
      <protection locked="true" hidden="false"/>
    </xf>
    <xf numFmtId="164" fontId="32" fillId="0" borderId="0" xfId="0" applyFont="true" applyBorder="true" applyAlignment="true" applyProtection="false">
      <alignment horizontal="general" vertical="center" textRotation="0" wrapText="true" indent="0" shrinkToFit="false"/>
      <protection locked="true" hidden="false"/>
    </xf>
    <xf numFmtId="164" fontId="33"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color rgb="FFA03030"/>
        <sz val="10"/>
      </font>
      <fill>
        <patternFill>
          <bgColor rgb="FFFBE4E4"/>
        </patternFill>
      </fill>
    </dxf>
    <dxf>
      <font>
        <name val="Arial"/>
        <charset val="1"/>
        <family val="0"/>
        <color rgb="FF1E6B2E"/>
        <sz val="10"/>
      </font>
      <fill>
        <patternFill>
          <bgColor rgb="FFDCEDD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6B2E"/>
      <rgbColor rgb="FFC9C0B4"/>
      <rgbColor rgb="FF9A7B4F"/>
      <rgbColor rgb="FF9999FF"/>
      <rgbColor rgb="FF993366"/>
      <rgbColor rgb="FFFFF4CC"/>
      <rgbColor rgb="FFF5F1EA"/>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EDE7DD"/>
      <rgbColor rgb="FFDCEDDC"/>
      <rgbColor rgb="FFFFFF99"/>
      <rgbColor rgb="FF99CCFF"/>
      <rgbColor rgb="FFFF99CC"/>
      <rgbColor rgb="FFCC99FF"/>
      <rgbColor rgb="FFFBE4E4"/>
      <rgbColor rgb="FF3366FF"/>
      <rgbColor rgb="FF33CCCC"/>
      <rgbColor rgb="FF99CC00"/>
      <rgbColor rgb="FFFFCC00"/>
      <rgbColor rgb="FFFF9900"/>
      <rgbColor rgb="FFFF6600"/>
      <rgbColor rgb="FF6B6157"/>
      <rgbColor rgb="FF9A9186"/>
      <rgbColor rgb="FF003366"/>
      <rgbColor rgb="FF339966"/>
      <rgbColor rgb="FF003300"/>
      <rgbColor rgb="FF333300"/>
      <rgbColor rgb="FFA03030"/>
      <rgbColor rgb="FF993366"/>
      <rgbColor rgb="FF333399"/>
      <rgbColor rgb="FF1C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692280</xdr:colOff>
      <xdr:row>4</xdr:row>
      <xdr:rowOff>237240</xdr:rowOff>
    </xdr:to>
    <xdr:pic>
      <xdr:nvPicPr>
        <xdr:cNvPr id="0"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2666160</xdr:colOff>
      <xdr:row>4</xdr:row>
      <xdr:rowOff>237240</xdr:rowOff>
    </xdr:to>
    <xdr:pic>
      <xdr:nvPicPr>
        <xdr:cNvPr id="1"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lendly.com/backofhouseco/back-of-house-introductory-call" TargetMode="External"/><Relationship Id="rId2"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hyperlink" Target="https://payhip.com/b/ULk1n" TargetMode="External"/><Relationship Id="rId2" Type="http://schemas.openxmlformats.org/officeDocument/2006/relationships/hyperlink" Target="https://calendly.com/backofhouseco/back-of-house-introductory-call" TargetMode="External"/><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2"/>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21.75" hidden="false" customHeight="true" outlineLevel="0" collapsed="false"/>
    <row r="9" customFormat="false" ht="25.5" hidden="false" customHeight="true" outlineLevel="0" collapsed="false">
      <c r="B9" s="2" t="s">
        <v>0</v>
      </c>
      <c r="C9" s="2"/>
    </row>
    <row r="10" customFormat="false" ht="15" hidden="false" customHeight="true" outlineLevel="0" collapsed="false">
      <c r="B10" s="3" t="s">
        <v>1</v>
      </c>
      <c r="C10" s="3"/>
    </row>
    <row r="12" customFormat="false" ht="61.5" hidden="false" customHeight="true" outlineLevel="0" collapsed="false">
      <c r="B12" s="4" t="s">
        <v>2</v>
      </c>
      <c r="C12" s="5" t="s">
        <v>3</v>
      </c>
    </row>
    <row r="14" customFormat="false" ht="15" hidden="false" customHeight="true" outlineLevel="0" collapsed="false">
      <c r="B14" s="4" t="s">
        <v>4</v>
      </c>
    </row>
    <row r="15" customFormat="false" ht="30" hidden="false" customHeight="true" outlineLevel="0" collapsed="false">
      <c r="B15" s="6" t="s">
        <v>5</v>
      </c>
      <c r="C15" s="5" t="s">
        <v>6</v>
      </c>
    </row>
    <row r="16" customFormat="false" ht="30" hidden="false" customHeight="true" outlineLevel="0" collapsed="false">
      <c r="B16" s="6" t="s">
        <v>7</v>
      </c>
      <c r="C16" s="5" t="s">
        <v>8</v>
      </c>
    </row>
    <row r="17" customFormat="false" ht="30" hidden="false" customHeight="true" outlineLevel="0" collapsed="false">
      <c r="B17" s="6" t="s">
        <v>9</v>
      </c>
      <c r="C17" s="5" t="s">
        <v>10</v>
      </c>
    </row>
    <row r="18" customFormat="false" ht="30" hidden="false" customHeight="true" outlineLevel="0" collapsed="false">
      <c r="B18" s="6" t="s">
        <v>11</v>
      </c>
      <c r="C18" s="5" t="s">
        <v>12</v>
      </c>
    </row>
    <row r="20" customFormat="false" ht="15" hidden="false" customHeight="true" outlineLevel="0" collapsed="false">
      <c r="B20" s="4" t="s">
        <v>13</v>
      </c>
    </row>
    <row r="21" customFormat="false" ht="30" hidden="false" customHeight="true" outlineLevel="0" collapsed="false">
      <c r="B21" s="6" t="s">
        <v>14</v>
      </c>
      <c r="C21" s="5" t="s">
        <v>15</v>
      </c>
    </row>
    <row r="22" customFormat="false" ht="30" hidden="false" customHeight="true" outlineLevel="0" collapsed="false">
      <c r="B22" s="6" t="s">
        <v>16</v>
      </c>
      <c r="C22" s="5" t="s">
        <v>17</v>
      </c>
    </row>
    <row r="23" customFormat="false" ht="30" hidden="false" customHeight="true" outlineLevel="0" collapsed="false">
      <c r="B23" s="6" t="s">
        <v>18</v>
      </c>
      <c r="C23" s="5" t="s">
        <v>19</v>
      </c>
    </row>
    <row r="25" customFormat="false" ht="27.75" hidden="false" customHeight="true" outlineLevel="0" collapsed="false">
      <c r="B25" s="4" t="s">
        <v>20</v>
      </c>
      <c r="C25" s="5" t="s">
        <v>21</v>
      </c>
    </row>
    <row r="26" customFormat="false" ht="27.75" hidden="false" customHeight="true" outlineLevel="0" collapsed="false">
      <c r="C26" s="5" t="s">
        <v>22</v>
      </c>
    </row>
    <row r="27" customFormat="false" ht="27.75" hidden="false" customHeight="true" outlineLevel="0" collapsed="false">
      <c r="C27" s="5" t="s">
        <v>23</v>
      </c>
    </row>
    <row r="28" customFormat="false" ht="27.75" hidden="false" customHeight="true" outlineLevel="0" collapsed="false">
      <c r="C28" s="5" t="s">
        <v>24</v>
      </c>
    </row>
    <row r="29" customFormat="false" ht="27.75" hidden="false" customHeight="true" outlineLevel="0" collapsed="false">
      <c r="C29" s="5" t="s">
        <v>25</v>
      </c>
    </row>
    <row r="30" customFormat="false" ht="27.75" hidden="false" customHeight="true" outlineLevel="0" collapsed="false">
      <c r="C30" s="5" t="s">
        <v>26</v>
      </c>
    </row>
    <row r="32" customFormat="false" ht="48" hidden="false" customHeight="true" outlineLevel="0" collapsed="false">
      <c r="B32" s="4" t="s">
        <v>27</v>
      </c>
      <c r="C32" s="5" t="s">
        <v>28</v>
      </c>
    </row>
    <row r="34" customFormat="false" ht="60" hidden="false" customHeight="true" outlineLevel="0" collapsed="false">
      <c r="B34" s="4" t="s">
        <v>29</v>
      </c>
      <c r="C34" s="5" t="s">
        <v>30</v>
      </c>
    </row>
    <row r="36" customFormat="false" ht="48" hidden="false" customHeight="true" outlineLevel="0" collapsed="false">
      <c r="B36" s="4" t="s">
        <v>31</v>
      </c>
      <c r="C36" s="5" t="s">
        <v>32</v>
      </c>
    </row>
    <row r="38" customFormat="false" ht="30" hidden="false" customHeight="true" outlineLevel="0" collapsed="false">
      <c r="B38" s="4" t="s">
        <v>33</v>
      </c>
      <c r="C38" s="5" t="s">
        <v>34</v>
      </c>
    </row>
    <row r="39" customFormat="false" ht="30" hidden="false" customHeight="true" outlineLevel="0" collapsed="false">
      <c r="C39" s="5" t="s">
        <v>35</v>
      </c>
    </row>
    <row r="40" customFormat="false" ht="30" hidden="false" customHeight="true" outlineLevel="0" collapsed="false">
      <c r="C40" s="5" t="s">
        <v>36</v>
      </c>
    </row>
    <row r="41" customFormat="false" ht="30" hidden="false" customHeight="true" outlineLevel="0" collapsed="false">
      <c r="C41" s="5" t="s">
        <v>37</v>
      </c>
    </row>
    <row r="43" customFormat="false" ht="48" hidden="false" customHeight="true" outlineLevel="0" collapsed="false">
      <c r="B43" s="4" t="s">
        <v>38</v>
      </c>
      <c r="C43" s="5" t="s">
        <v>39</v>
      </c>
    </row>
    <row r="45" customFormat="false" ht="15" hidden="false" customHeight="true" outlineLevel="0" collapsed="false">
      <c r="B45" s="7" t="s">
        <v>40</v>
      </c>
      <c r="C45" s="8"/>
    </row>
    <row r="46" customFormat="false" ht="48" hidden="false" customHeight="true" outlineLevel="0" collapsed="false">
      <c r="C46" s="5" t="s">
        <v>41</v>
      </c>
    </row>
    <row r="47" customFormat="false" ht="15" hidden="false" customHeight="true" outlineLevel="0" collapsed="false">
      <c r="C47" s="9" t="s">
        <v>42</v>
      </c>
    </row>
    <row r="49" customFormat="false" ht="32.25" hidden="false" customHeight="true" outlineLevel="0" collapsed="false">
      <c r="B49" s="10" t="s">
        <v>43</v>
      </c>
    </row>
    <row r="50" customFormat="false" ht="21.75" hidden="false" customHeight="true" outlineLevel="0" collapsed="false">
      <c r="B50" s="10" t="s">
        <v>44</v>
      </c>
    </row>
    <row r="51" customFormat="false" ht="18.75" hidden="false" customHeight="true" outlineLevel="0" collapsed="false">
      <c r="B51" s="11" t="s">
        <v>45</v>
      </c>
    </row>
  </sheetData>
  <sheetProtection sheet="true" password="b7e1" objects="true" scenarios="true" formatCells="false" formatColumns="false" formatRows="false" sort="false" autoFilter="false"/>
  <mergeCells count="2">
    <mergeCell ref="B9:C9"/>
    <mergeCell ref="B10:C10"/>
  </mergeCells>
  <hyperlinks>
    <hyperlink ref="C47" r:id="rId1" display="calendly.com/backofhouseco/back-of-house-introductory-call"/>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- 12-Number Health Check Scoring Sheet&amp;R&amp;8 &amp;K6b6157backofhouseco.com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22"/>
    <col collapsed="false" customWidth="true" hidden="false" outlineLevel="0" max="4" min="3" style="1" width="15"/>
    <col collapsed="false" customWidth="true" hidden="false" outlineLevel="0" max="10" min="5" style="1" width="16"/>
    <col collapsed="false" customWidth="true" hidden="true" outlineLevel="0" max="21" min="14" style="1" width="13"/>
  </cols>
  <sheetData>
    <row r="1" customFormat="false" ht="18" hidden="false" customHeight="true" outlineLevel="0" collapsed="false">
      <c r="A1" s="12" t="s">
        <v>18</v>
      </c>
    </row>
    <row r="2" customFormat="false" ht="15" hidden="false" customHeight="true" outlineLevel="0" collapsed="false">
      <c r="A2" s="13" t="s">
        <v>46</v>
      </c>
    </row>
    <row r="3" customFormat="false" ht="15" hidden="false" customHeight="true" outlineLevel="0" collapsed="false">
      <c r="N3" s="14" t="s">
        <v>47</v>
      </c>
    </row>
    <row r="4" customFormat="false" ht="15" hidden="false" customHeight="true" outlineLevel="0" collapsed="false">
      <c r="A4" s="15" t="s">
        <v>48</v>
      </c>
      <c r="B4" s="8"/>
      <c r="C4" s="8"/>
      <c r="D4" s="8"/>
      <c r="E4" s="8"/>
      <c r="F4" s="8"/>
      <c r="G4" s="8"/>
      <c r="H4" s="8"/>
      <c r="I4" s="8"/>
      <c r="J4" s="8"/>
      <c r="N4" s="16" t="s">
        <v>49</v>
      </c>
      <c r="O4" s="16" t="s">
        <v>50</v>
      </c>
      <c r="P4" s="16" t="n">
        <v>0.09</v>
      </c>
      <c r="Q4" s="16" t="n">
        <v>375000</v>
      </c>
      <c r="R4" s="16" t="n">
        <v>0.0575</v>
      </c>
      <c r="S4" s="16" t="n">
        <v>0</v>
      </c>
      <c r="T4" s="16" t="n">
        <v>0.05</v>
      </c>
      <c r="U4" s="16" t="s">
        <v>51</v>
      </c>
    </row>
    <row r="5" customFormat="false" ht="15" hidden="false" customHeight="true" outlineLevel="0" collapsed="false">
      <c r="A5" s="17" t="s">
        <v>52</v>
      </c>
      <c r="B5" s="18" t="s">
        <v>53</v>
      </c>
      <c r="E5" s="13" t="s">
        <v>54</v>
      </c>
      <c r="N5" s="16" t="s">
        <v>55</v>
      </c>
      <c r="O5" s="16" t="s">
        <v>56</v>
      </c>
      <c r="P5" s="16" t="n">
        <v>0.025</v>
      </c>
      <c r="Q5" s="16" t="n">
        <v>0</v>
      </c>
      <c r="R5" s="16" t="n">
        <v>0.0411</v>
      </c>
      <c r="S5" s="16" t="n">
        <v>0.02</v>
      </c>
      <c r="T5" s="16" t="n">
        <v>0.15</v>
      </c>
      <c r="U5" s="16" t="s">
        <v>57</v>
      </c>
    </row>
    <row r="6" customFormat="false" ht="15" hidden="false" customHeight="true" outlineLevel="0" collapsed="false">
      <c r="N6" s="16" t="s">
        <v>58</v>
      </c>
      <c r="O6" s="16" t="s">
        <v>59</v>
      </c>
      <c r="P6" s="16" t="n">
        <v>0</v>
      </c>
      <c r="Q6" s="16" t="n">
        <v>0</v>
      </c>
      <c r="R6" s="16" t="n">
        <v>0.0575</v>
      </c>
      <c r="S6" s="16" t="n">
        <v>0</v>
      </c>
      <c r="T6" s="16" t="n">
        <v>0</v>
      </c>
      <c r="U6" s="16" t="s">
        <v>60</v>
      </c>
    </row>
    <row r="7" customFormat="false" ht="15" hidden="false" customHeight="true" outlineLevel="0" collapsed="false">
      <c r="A7" s="15" t="s">
        <v>61</v>
      </c>
      <c r="B7" s="8"/>
      <c r="C7" s="8"/>
      <c r="D7" s="8"/>
      <c r="E7" s="8"/>
      <c r="F7" s="8"/>
      <c r="G7" s="8"/>
      <c r="H7" s="8"/>
      <c r="I7" s="8"/>
      <c r="J7" s="8"/>
      <c r="N7" s="16" t="s">
        <v>62</v>
      </c>
      <c r="O7" s="16" t="s">
        <v>63</v>
      </c>
      <c r="P7" s="16" t="n">
        <v>0</v>
      </c>
      <c r="Q7" s="16" t="n">
        <v>0</v>
      </c>
      <c r="R7" s="16" t="n">
        <v>0.0411</v>
      </c>
      <c r="S7" s="16" t="n">
        <v>0</v>
      </c>
      <c r="T7" s="16" t="n">
        <v>0</v>
      </c>
      <c r="U7" s="16" t="s">
        <v>64</v>
      </c>
    </row>
    <row r="8" customFormat="false" ht="15" hidden="false" customHeight="true" outlineLevel="0" collapsed="false">
      <c r="A8" s="19" t="s">
        <v>65</v>
      </c>
      <c r="B8" s="20" t="s">
        <v>49</v>
      </c>
      <c r="E8" s="13" t="s">
        <v>66</v>
      </c>
      <c r="N8" s="16" t="s">
        <v>67</v>
      </c>
      <c r="O8" s="16" t="s">
        <v>68</v>
      </c>
      <c r="P8" s="16" t="n">
        <v>0</v>
      </c>
      <c r="Q8" s="16" t="n">
        <v>0</v>
      </c>
      <c r="R8" s="16" t="n">
        <v>0.042</v>
      </c>
      <c r="S8" s="16" t="n">
        <v>0.03</v>
      </c>
      <c r="T8" s="16" t="n">
        <v>0.1</v>
      </c>
      <c r="U8" s="16" t="s">
        <v>69</v>
      </c>
    </row>
    <row r="9" customFormat="false" ht="15" hidden="false" customHeight="true" outlineLevel="0" collapsed="false">
      <c r="N9" s="16" t="s">
        <v>70</v>
      </c>
      <c r="O9" s="16" t="s">
        <v>71</v>
      </c>
      <c r="P9" s="16" t="n">
        <v>0.15</v>
      </c>
      <c r="Q9" s="16" t="n">
        <v>0</v>
      </c>
      <c r="R9" s="16" t="n">
        <v>0.0822</v>
      </c>
      <c r="S9" s="16" t="n">
        <v>0.145</v>
      </c>
      <c r="T9" s="16" t="n">
        <v>0.05</v>
      </c>
      <c r="U9" s="16" t="s">
        <v>72</v>
      </c>
    </row>
    <row r="10" customFormat="false" ht="15" hidden="false" customHeight="true" outlineLevel="0" collapsed="false">
      <c r="A10" s="21"/>
      <c r="B10" s="22" t="s">
        <v>73</v>
      </c>
      <c r="C10" s="22" t="s">
        <v>74</v>
      </c>
      <c r="D10" s="22" t="s">
        <v>75</v>
      </c>
      <c r="N10" s="16" t="s">
        <v>76</v>
      </c>
      <c r="O10" s="16" t="s">
        <v>77</v>
      </c>
      <c r="P10" s="16" t="n">
        <v>0.225</v>
      </c>
      <c r="Q10" s="16" t="n">
        <v>0</v>
      </c>
      <c r="R10" s="16" t="n">
        <v>0</v>
      </c>
      <c r="S10" s="16" t="n">
        <v>0.1875</v>
      </c>
      <c r="T10" s="16" t="n">
        <v>0.14</v>
      </c>
      <c r="U10" s="16" t="s">
        <v>78</v>
      </c>
    </row>
    <row r="11" customFormat="false" ht="15" hidden="false" customHeight="true" outlineLevel="0" collapsed="false">
      <c r="A11" s="23" t="s">
        <v>79</v>
      </c>
      <c r="B11" s="24" t="str">
        <f aca="false">IFERROR(INDEX($O$4:$O$14,MATCH($B$8,$N$4:$N$14,0)),"")</f>
        <v>AED</v>
      </c>
      <c r="C11" s="25"/>
      <c r="D11" s="26" t="str">
        <f aca="false">IF($C$11="",$B$11,$C$11)</f>
        <v>AED</v>
      </c>
      <c r="E11" s="13" t="s">
        <v>80</v>
      </c>
      <c r="N11" s="16" t="s">
        <v>81</v>
      </c>
      <c r="O11" s="16" t="s">
        <v>82</v>
      </c>
      <c r="P11" s="16" t="n">
        <v>0.21</v>
      </c>
      <c r="Q11" s="16" t="n">
        <v>0</v>
      </c>
      <c r="R11" s="16" t="n">
        <v>0</v>
      </c>
      <c r="S11" s="16" t="n">
        <v>0.1425</v>
      </c>
      <c r="T11" s="16" t="n">
        <v>0.16</v>
      </c>
      <c r="U11" s="16" t="s">
        <v>83</v>
      </c>
    </row>
    <row r="12" customFormat="false" ht="15" hidden="false" customHeight="true" outlineLevel="0" collapsed="false">
      <c r="A12" s="23" t="s">
        <v>84</v>
      </c>
      <c r="B12" s="27" t="n">
        <f aca="false">IFERROR(INDEX($T$4:$T$14,MATCH($B$8,$N$4:$N$14,0)),"")</f>
        <v>0.05</v>
      </c>
      <c r="C12" s="28"/>
      <c r="D12" s="29" t="n">
        <f aca="false">IF($C$12="",$B$12,$C$12)</f>
        <v>0.05</v>
      </c>
      <c r="E12" s="13" t="s">
        <v>85</v>
      </c>
      <c r="N12" s="16" t="s">
        <v>86</v>
      </c>
      <c r="O12" s="16" t="s">
        <v>87</v>
      </c>
      <c r="P12" s="16" t="n">
        <v>0.19</v>
      </c>
      <c r="Q12" s="16" t="n">
        <v>50000</v>
      </c>
      <c r="R12" s="16" t="n">
        <v>0</v>
      </c>
      <c r="S12" s="16" t="n">
        <v>0.15</v>
      </c>
      <c r="T12" s="16" t="n">
        <v>0.2</v>
      </c>
      <c r="U12" s="16" t="s">
        <v>88</v>
      </c>
    </row>
    <row r="13" customFormat="false" ht="15" hidden="false" customHeight="true" outlineLevel="0" collapsed="false">
      <c r="A13" s="23" t="s">
        <v>89</v>
      </c>
      <c r="B13" s="27" t="n">
        <f aca="false">IFERROR(INDEX($P$4:$P$14,MATCH($B$8,$N$4:$N$14,0)),"")</f>
        <v>0.09</v>
      </c>
      <c r="C13" s="28"/>
      <c r="D13" s="29" t="n">
        <f aca="false">IF($C$13="",$B$13,$C$13)</f>
        <v>0.09</v>
      </c>
      <c r="E13" s="13" t="s">
        <v>90</v>
      </c>
      <c r="N13" s="16" t="s">
        <v>91</v>
      </c>
      <c r="O13" s="16" t="s">
        <v>92</v>
      </c>
      <c r="P13" s="16" t="n">
        <v>0.21</v>
      </c>
      <c r="Q13" s="16" t="n">
        <v>0</v>
      </c>
      <c r="R13" s="16" t="n">
        <v>0</v>
      </c>
      <c r="S13" s="16" t="n">
        <v>0.0765</v>
      </c>
      <c r="T13" s="16" t="n">
        <v>0.075</v>
      </c>
      <c r="U13" s="16" t="s">
        <v>93</v>
      </c>
    </row>
    <row r="14" customFormat="false" ht="15" hidden="false" customHeight="true" outlineLevel="0" collapsed="false">
      <c r="A14" s="23" t="s">
        <v>94</v>
      </c>
      <c r="B14" s="30" t="n">
        <f aca="false">IFERROR(INDEX($Q$4:$Q$14,MATCH($B$8,$N$4:$N$14,0)),"")</f>
        <v>375000</v>
      </c>
      <c r="C14" s="31"/>
      <c r="D14" s="32" t="n">
        <f aca="false">IF($C$14="",$B$14,$C$14)</f>
        <v>375000</v>
      </c>
      <c r="E14" s="13" t="s">
        <v>95</v>
      </c>
      <c r="N14" s="16" t="s">
        <v>96</v>
      </c>
      <c r="O14" s="16" t="s">
        <v>50</v>
      </c>
      <c r="P14" s="16" t="n">
        <v>0</v>
      </c>
      <c r="Q14" s="16" t="n">
        <v>0</v>
      </c>
      <c r="R14" s="16" t="n">
        <v>0</v>
      </c>
      <c r="S14" s="16" t="n">
        <v>0</v>
      </c>
      <c r="T14" s="16" t="n">
        <v>0</v>
      </c>
      <c r="U14" s="16" t="s">
        <v>97</v>
      </c>
    </row>
    <row r="15" customFormat="false" ht="15" hidden="false" customHeight="true" outlineLevel="0" collapsed="false">
      <c r="A15" s="23" t="s">
        <v>98</v>
      </c>
      <c r="B15" s="27" t="n">
        <f aca="false">IFERROR(INDEX($S$4:$S$14,MATCH($B$8,$N$4:$N$14,0)),"")</f>
        <v>0</v>
      </c>
      <c r="C15" s="28"/>
      <c r="D15" s="29" t="n">
        <f aca="false">IF($C$15="",$B$15,$C$15)</f>
        <v>0</v>
      </c>
      <c r="E15" s="13" t="s">
        <v>99</v>
      </c>
    </row>
    <row r="16" customFormat="false" ht="15" hidden="false" customHeight="true" outlineLevel="0" collapsed="false">
      <c r="A16" s="23" t="s">
        <v>100</v>
      </c>
      <c r="B16" s="27" t="n">
        <f aca="false">IFERROR(INDEX($R$4:$R$14,MATCH($B$8,$N$4:$N$14,0)),"")</f>
        <v>0.0575</v>
      </c>
      <c r="C16" s="28"/>
      <c r="D16" s="29" t="n">
        <f aca="false">IF($C$16="",$B$16,$C$16)</f>
        <v>0.0575</v>
      </c>
      <c r="E16" s="13" t="s">
        <v>101</v>
      </c>
    </row>
    <row r="18" customFormat="false" ht="57.75" hidden="false" customHeight="true" outlineLevel="0" collapsed="false">
      <c r="A18" s="33" t="str">
        <f aca="false">IFERROR(INDEX($U$4:$U$14,MATCH($B$8,$N$4:$N$14,0)),"")</f>
        <v>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v>
      </c>
      <c r="B18" s="33"/>
      <c r="C18" s="33"/>
      <c r="D18" s="33"/>
      <c r="E18" s="33"/>
    </row>
    <row r="19" customFormat="false" ht="42" hidden="false" customHeight="true" outlineLevel="0" collapsed="false">
      <c r="A19" s="34" t="s">
        <v>102</v>
      </c>
      <c r="B19" s="34"/>
      <c r="C19" s="34"/>
      <c r="D19" s="34"/>
      <c r="E19" s="34"/>
      <c r="F19" s="34"/>
    </row>
    <row r="21" customFormat="false" ht="42" hidden="false" customHeight="true" outlineLevel="0" collapsed="false">
      <c r="A21" s="34" t="s">
        <v>103</v>
      </c>
      <c r="B21" s="34"/>
      <c r="C21" s="34"/>
      <c r="D21" s="34"/>
      <c r="E21" s="34"/>
      <c r="F21" s="34"/>
    </row>
  </sheetData>
  <sheetProtection sheet="true" password="b7e1" objects="true" scenarios="true" formatCells="false" formatColumns="false" formatRows="false" sort="false" autoFilter="false"/>
  <mergeCells count="3">
    <mergeCell ref="A18:E18"/>
    <mergeCell ref="A19:F19"/>
    <mergeCell ref="A21:F21"/>
  </mergeCells>
  <dataValidations count="1">
    <dataValidation allowBlank="false" errorStyle="stop" operator="between" showDropDown="false" showErrorMessage="false" showInputMessage="false" sqref="B8" type="list">
      <formula1>$N$4:$N$14</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- 12-Number Health Check Scoring Sheet&amp;R&amp;8 &amp;K6b6157backofhouseco.com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9" min="2" style="1" width="13"/>
    <col collapsed="false" customWidth="true" hidden="false" outlineLevel="0" max="10" min="10" style="1" width="3"/>
    <col collapsed="false" customWidth="true" hidden="false" outlineLevel="0" max="12" min="11" style="1" width="13"/>
    <col collapsed="false" customWidth="true" hidden="false" outlineLevel="0" max="13" min="13" style="1" width="64"/>
  </cols>
  <sheetData>
    <row r="1" customFormat="false" ht="18" hidden="false" customHeight="true" outlineLevel="0" collapsed="false">
      <c r="A1" s="12" t="s">
        <v>14</v>
      </c>
    </row>
    <row r="2" customFormat="false" ht="15" hidden="false" customHeight="true" outlineLevel="0" collapsed="false">
      <c r="A2" s="35" t="str">
        <f aca="false">" Eight weeks of trading, and the twelve numbers that fall out of them.   Currency: "&amp;Settings!$D$11&amp;"      Country: "&amp;Settings!$B$8</f>
        <v> Eight weeks of trading, and the twelve numbers that fall out of them.   Currency: AED      Country: United Arab Emirates</v>
      </c>
    </row>
    <row r="4" customFormat="false" ht="15" hidden="false" customHeight="true" outlineLevel="0" collapsed="false">
      <c r="A4" s="36" t="s">
        <v>104</v>
      </c>
      <c r="B4" s="22" t="s">
        <v>105</v>
      </c>
      <c r="C4" s="22" t="s">
        <v>106</v>
      </c>
      <c r="D4" s="22" t="s">
        <v>107</v>
      </c>
      <c r="E4" s="22" t="s">
        <v>108</v>
      </c>
      <c r="F4" s="22" t="s">
        <v>109</v>
      </c>
      <c r="G4" s="22" t="s">
        <v>110</v>
      </c>
      <c r="H4" s="22" t="s">
        <v>111</v>
      </c>
      <c r="I4" s="22" t="s">
        <v>112</v>
      </c>
      <c r="J4" s="21"/>
      <c r="K4" s="22" t="s">
        <v>113</v>
      </c>
      <c r="L4" s="22" t="s">
        <v>114</v>
      </c>
      <c r="M4" s="37" t="s">
        <v>115</v>
      </c>
    </row>
    <row r="5" customFormat="false" ht="15" hidden="false" customHeight="true" outlineLevel="0" collapsed="false">
      <c r="A5" s="17" t="s">
        <v>116</v>
      </c>
      <c r="B5" s="38"/>
      <c r="C5" s="38"/>
      <c r="D5" s="38"/>
      <c r="E5" s="38"/>
      <c r="F5" s="38"/>
      <c r="G5" s="38"/>
      <c r="H5" s="38"/>
      <c r="I5" s="38"/>
    </row>
    <row r="7" customFormat="false" ht="15" hidden="false" customHeight="true" outlineLevel="0" collapsed="false">
      <c r="A7" s="15" t="s">
        <v>117</v>
      </c>
      <c r="B7" s="8"/>
      <c r="C7" s="8"/>
      <c r="D7" s="8"/>
      <c r="E7" s="8"/>
      <c r="F7" s="8"/>
      <c r="G7" s="8"/>
      <c r="H7" s="8"/>
      <c r="I7" s="8"/>
      <c r="J7" s="8"/>
      <c r="K7" s="8"/>
      <c r="L7" s="8"/>
      <c r="M7" s="8"/>
    </row>
    <row r="8" customFormat="false" ht="15" hidden="false" customHeight="true" outlineLevel="0" collapsed="false">
      <c r="A8" s="17" t="s">
        <v>118</v>
      </c>
      <c r="B8" s="39" t="n">
        <v>52500</v>
      </c>
      <c r="C8" s="39"/>
      <c r="D8" s="39"/>
      <c r="E8" s="39"/>
      <c r="F8" s="39"/>
      <c r="G8" s="39"/>
      <c r="H8" s="39"/>
      <c r="I8" s="39"/>
      <c r="M8" s="13" t="s">
        <v>119</v>
      </c>
    </row>
    <row r="9" customFormat="false" ht="15" hidden="false" customHeight="true" outlineLevel="0" collapsed="false">
      <c r="A9" s="17" t="s">
        <v>120</v>
      </c>
      <c r="B9" s="39" t="n">
        <v>7</v>
      </c>
      <c r="C9" s="39"/>
      <c r="D9" s="39"/>
      <c r="E9" s="39"/>
      <c r="F9" s="39"/>
      <c r="G9" s="39"/>
      <c r="H9" s="39"/>
      <c r="I9" s="39"/>
      <c r="M9" s="13" t="s">
        <v>121</v>
      </c>
    </row>
    <row r="10" customFormat="false" ht="15" hidden="false" customHeight="true" outlineLevel="0" collapsed="false">
      <c r="A10" s="17" t="s">
        <v>122</v>
      </c>
      <c r="B10" s="39" t="n">
        <v>1520</v>
      </c>
      <c r="C10" s="39"/>
      <c r="D10" s="39"/>
      <c r="E10" s="39"/>
      <c r="F10" s="39"/>
      <c r="G10" s="39"/>
      <c r="H10" s="39"/>
      <c r="I10" s="39"/>
      <c r="M10" s="13" t="s">
        <v>123</v>
      </c>
    </row>
    <row r="11" customFormat="false" ht="15" hidden="false" customHeight="true" outlineLevel="0" collapsed="false">
      <c r="A11" s="17" t="s">
        <v>124</v>
      </c>
      <c r="B11" s="39" t="n">
        <v>6200</v>
      </c>
      <c r="C11" s="39"/>
      <c r="D11" s="39"/>
      <c r="E11" s="39"/>
      <c r="F11" s="39"/>
      <c r="G11" s="39"/>
      <c r="H11" s="39"/>
      <c r="I11" s="39"/>
      <c r="M11" s="13" t="s">
        <v>125</v>
      </c>
    </row>
    <row r="12" customFormat="false" ht="15" hidden="false" customHeight="true" outlineLevel="0" collapsed="false">
      <c r="A12" s="17" t="s">
        <v>126</v>
      </c>
      <c r="B12" s="39" t="n">
        <v>38000</v>
      </c>
      <c r="C12" s="39"/>
      <c r="D12" s="39"/>
      <c r="E12" s="39"/>
      <c r="F12" s="39"/>
      <c r="G12" s="39"/>
      <c r="H12" s="39"/>
      <c r="I12" s="39"/>
      <c r="M12" s="13" t="s">
        <v>127</v>
      </c>
    </row>
    <row r="13" customFormat="false" ht="15" hidden="false" customHeight="true" outlineLevel="0" collapsed="false">
      <c r="A13" s="17" t="s">
        <v>128</v>
      </c>
      <c r="B13" s="39" t="n">
        <v>12800</v>
      </c>
      <c r="C13" s="39"/>
      <c r="D13" s="39"/>
      <c r="E13" s="39"/>
      <c r="F13" s="39"/>
      <c r="G13" s="39"/>
      <c r="H13" s="39"/>
      <c r="I13" s="39"/>
      <c r="M13" s="13" t="s">
        <v>129</v>
      </c>
    </row>
    <row r="14" customFormat="false" ht="15" hidden="false" customHeight="true" outlineLevel="0" collapsed="false">
      <c r="A14" s="17" t="s">
        <v>130</v>
      </c>
      <c r="B14" s="39" t="n">
        <v>37000</v>
      </c>
      <c r="C14" s="39"/>
      <c r="D14" s="39"/>
      <c r="E14" s="39"/>
      <c r="F14" s="39"/>
      <c r="G14" s="39"/>
      <c r="H14" s="39"/>
      <c r="I14" s="39"/>
      <c r="M14" s="13" t="s">
        <v>127</v>
      </c>
    </row>
    <row r="15" customFormat="false" ht="15" hidden="false" customHeight="true" outlineLevel="0" collapsed="false">
      <c r="A15" s="17" t="s">
        <v>131</v>
      </c>
      <c r="B15" s="39" t="n">
        <v>320</v>
      </c>
      <c r="C15" s="39"/>
      <c r="D15" s="39"/>
      <c r="E15" s="39"/>
      <c r="F15" s="39"/>
      <c r="G15" s="39"/>
      <c r="H15" s="39"/>
      <c r="I15" s="39"/>
      <c r="M15" s="13" t="s">
        <v>132</v>
      </c>
    </row>
    <row r="16" customFormat="false" ht="15" hidden="false" customHeight="true" outlineLevel="0" collapsed="false">
      <c r="A16" s="19" t="s">
        <v>133</v>
      </c>
      <c r="B16" s="39" t="n">
        <v>14800</v>
      </c>
      <c r="C16" s="39"/>
      <c r="D16" s="39"/>
      <c r="E16" s="39"/>
      <c r="F16" s="39"/>
      <c r="G16" s="39"/>
      <c r="H16" s="39"/>
      <c r="I16" s="39"/>
      <c r="M16" s="13" t="s">
        <v>134</v>
      </c>
    </row>
    <row r="17" customFormat="false" ht="15" hidden="false" customHeight="true" outlineLevel="0" collapsed="false">
      <c r="A17" s="17" t="s">
        <v>135</v>
      </c>
      <c r="B17" s="39" t="n">
        <v>700</v>
      </c>
      <c r="C17" s="39"/>
      <c r="D17" s="39"/>
      <c r="E17" s="39"/>
      <c r="F17" s="39"/>
      <c r="G17" s="39"/>
      <c r="H17" s="39"/>
      <c r="I17" s="39"/>
      <c r="M17" s="13" t="s">
        <v>136</v>
      </c>
    </row>
    <row r="18" customFormat="false" ht="15" hidden="false" customHeight="true" outlineLevel="0" collapsed="false">
      <c r="A18" s="17" t="s">
        <v>137</v>
      </c>
      <c r="B18" s="39" t="n">
        <v>6400</v>
      </c>
      <c r="C18" s="39"/>
      <c r="D18" s="39"/>
      <c r="E18" s="39"/>
      <c r="F18" s="39"/>
      <c r="G18" s="39"/>
      <c r="H18" s="39"/>
      <c r="I18" s="39"/>
      <c r="M18" s="13" t="s">
        <v>138</v>
      </c>
    </row>
    <row r="19" customFormat="false" ht="15" hidden="false" customHeight="true" outlineLevel="0" collapsed="false">
      <c r="A19" s="17" t="s">
        <v>139</v>
      </c>
      <c r="B19" s="39" t="n">
        <v>5900</v>
      </c>
      <c r="C19" s="39"/>
      <c r="D19" s="39"/>
      <c r="E19" s="39"/>
      <c r="F19" s="39"/>
      <c r="G19" s="39"/>
      <c r="H19" s="39"/>
      <c r="I19" s="39"/>
      <c r="M19" s="13" t="s">
        <v>140</v>
      </c>
    </row>
    <row r="20" customFormat="false" ht="15" hidden="false" customHeight="true" outlineLevel="0" collapsed="false">
      <c r="A20" s="13" t="s">
        <v>141</v>
      </c>
    </row>
    <row r="22" customFormat="false" ht="15" hidden="false" customHeight="true" outlineLevel="0" collapsed="false">
      <c r="A22" s="15" t="s">
        <v>142</v>
      </c>
      <c r="B22" s="8"/>
      <c r="C22" s="8"/>
      <c r="D22" s="8"/>
      <c r="E22" s="8"/>
      <c r="F22" s="8"/>
      <c r="G22" s="8"/>
      <c r="H22" s="8"/>
      <c r="I22" s="8"/>
      <c r="J22" s="8"/>
      <c r="K22" s="8"/>
      <c r="L22" s="8"/>
      <c r="M22" s="8"/>
    </row>
    <row r="23" customFormat="false" ht="24" hidden="false" customHeight="true" outlineLevel="0" collapsed="false">
      <c r="A23" s="17" t="s">
        <v>143</v>
      </c>
      <c r="B23" s="40" t="n">
        <f aca="false">IF(B8="","",IFERROR(B8/(1+Settings!$D$12),0))</f>
        <v>50000</v>
      </c>
      <c r="C23" s="40" t="str">
        <f aca="false">IF(C8="","",IFERROR(C8/(1+Settings!$D$12),0))</f>
        <v/>
      </c>
      <c r="D23" s="40" t="str">
        <f aca="false">IF(D8="","",IFERROR(D8/(1+Settings!$D$12),0))</f>
        <v/>
      </c>
      <c r="E23" s="40" t="str">
        <f aca="false">IF(E8="","",IFERROR(E8/(1+Settings!$D$12),0))</f>
        <v/>
      </c>
      <c r="F23" s="40" t="str">
        <f aca="false">IF(F8="","",IFERROR(F8/(1+Settings!$D$12),0))</f>
        <v/>
      </c>
      <c r="G23" s="40" t="str">
        <f aca="false">IF(G8="","",IFERROR(G8/(1+Settings!$D$12),0))</f>
        <v/>
      </c>
      <c r="H23" s="40" t="str">
        <f aca="false">IF(H8="","",IFERROR(H8/(1+Settings!$D$12),0))</f>
        <v/>
      </c>
      <c r="I23" s="40" t="str">
        <f aca="false">IF(I8="","",IFERROR(I8/(1+Settings!$D$12),0))</f>
        <v/>
      </c>
      <c r="K23" s="39" t="n">
        <v>50000</v>
      </c>
      <c r="L23" s="41" t="n">
        <v>1000000000000</v>
      </c>
      <c r="M23" s="42" t="s">
        <v>144</v>
      </c>
    </row>
    <row r="24" customFormat="false" ht="24" hidden="false" customHeight="true" outlineLevel="0" collapsed="false">
      <c r="A24" s="17" t="s">
        <v>145</v>
      </c>
      <c r="B24" s="43" t="n">
        <f aca="false">IF(B8="","",IFERROR((B12+B13-B14)/B23,0))</f>
        <v>0.276</v>
      </c>
      <c r="C24" s="43" t="str">
        <f aca="false">IF(C8="","",IFERROR((C12+C13-C14)/C23,0))</f>
        <v/>
      </c>
      <c r="D24" s="43" t="str">
        <f aca="false">IF(D8="","",IFERROR((D12+D13-D14)/D23,0))</f>
        <v/>
      </c>
      <c r="E24" s="43" t="str">
        <f aca="false">IF(E8="","",IFERROR((E12+E13-E14)/E23,0))</f>
        <v/>
      </c>
      <c r="F24" s="43" t="str">
        <f aca="false">IF(F8="","",IFERROR((F12+F13-F14)/F23,0))</f>
        <v/>
      </c>
      <c r="G24" s="43" t="str">
        <f aca="false">IF(G8="","",IFERROR((G12+G13-G14)/G23,0))</f>
        <v/>
      </c>
      <c r="H24" s="43" t="str">
        <f aca="false">IF(H8="","",IFERROR((H12+H13-H14)/H23,0))</f>
        <v/>
      </c>
      <c r="I24" s="43" t="str">
        <f aca="false">IF(I8="","",IFERROR((I12+I13-I14)/I23,0))</f>
        <v/>
      </c>
      <c r="K24" s="44" t="n">
        <v>0.22</v>
      </c>
      <c r="L24" s="44" t="n">
        <v>0.28</v>
      </c>
      <c r="M24" s="42" t="s">
        <v>146</v>
      </c>
    </row>
    <row r="25" customFormat="false" ht="24" hidden="false" customHeight="true" outlineLevel="0" collapsed="false">
      <c r="A25" s="17" t="s">
        <v>147</v>
      </c>
      <c r="B25" s="43" t="n">
        <f aca="false">IF(B8="","",IFERROR(B16/B23,0))</f>
        <v>0.296</v>
      </c>
      <c r="C25" s="43" t="str">
        <f aca="false">IF(C8="","",IFERROR(C16/C23,0))</f>
        <v/>
      </c>
      <c r="D25" s="43" t="str">
        <f aca="false">IF(D8="","",IFERROR(D16/D23,0))</f>
        <v/>
      </c>
      <c r="E25" s="43" t="str">
        <f aca="false">IF(E8="","",IFERROR(E16/E23,0))</f>
        <v/>
      </c>
      <c r="F25" s="43" t="str">
        <f aca="false">IF(F8="","",IFERROR(F16/F23,0))</f>
        <v/>
      </c>
      <c r="G25" s="43" t="str">
        <f aca="false">IF(G8="","",IFERROR(G16/G23,0))</f>
        <v/>
      </c>
      <c r="H25" s="43" t="str">
        <f aca="false">IF(H8="","",IFERROR(H16/H23,0))</f>
        <v/>
      </c>
      <c r="I25" s="43" t="str">
        <f aca="false">IF(I8="","",IFERROR(I16/I23,0))</f>
        <v/>
      </c>
      <c r="K25" s="44" t="n">
        <v>0.22</v>
      </c>
      <c r="L25" s="44" t="n">
        <v>0.3</v>
      </c>
      <c r="M25" s="42" t="s">
        <v>148</v>
      </c>
    </row>
    <row r="26" customFormat="false" ht="24" hidden="false" customHeight="true" outlineLevel="0" collapsed="false">
      <c r="A26" s="19" t="s">
        <v>149</v>
      </c>
      <c r="B26" s="45" t="n">
        <f aca="false">IF(B8="","",IFERROR(((B12+B13-B14)+B16)/B23,0))</f>
        <v>0.572</v>
      </c>
      <c r="C26" s="45" t="str">
        <f aca="false">IF(C8="","",IFERROR(((C12+C13-C14)+C16)/C23,0))</f>
        <v/>
      </c>
      <c r="D26" s="45" t="str">
        <f aca="false">IF(D8="","",IFERROR(((D12+D13-D14)+D16)/D23,0))</f>
        <v/>
      </c>
      <c r="E26" s="45" t="str">
        <f aca="false">IF(E8="","",IFERROR(((E12+E13-E14)+E16)/E23,0))</f>
        <v/>
      </c>
      <c r="F26" s="45" t="str">
        <f aca="false">IF(F8="","",IFERROR(((F12+F13-F14)+F16)/F23,0))</f>
        <v/>
      </c>
      <c r="G26" s="45" t="str">
        <f aca="false">IF(G8="","",IFERROR(((G12+G13-G14)+G16)/G23,0))</f>
        <v/>
      </c>
      <c r="H26" s="45" t="str">
        <f aca="false">IF(H8="","",IFERROR(((H12+H13-H14)+H16)/H23,0))</f>
        <v/>
      </c>
      <c r="I26" s="45" t="str">
        <f aca="false">IF(I8="","",IFERROR(((I12+I13-I14)+I16)/I23,0))</f>
        <v/>
      </c>
      <c r="K26" s="44" t="n">
        <v>0.4</v>
      </c>
      <c r="L26" s="44" t="n">
        <v>0.6</v>
      </c>
      <c r="M26" s="42" t="s">
        <v>150</v>
      </c>
    </row>
    <row r="27" customFormat="false" ht="24" hidden="false" customHeight="true" outlineLevel="0" collapsed="false">
      <c r="A27" s="17" t="s">
        <v>151</v>
      </c>
      <c r="B27" s="43" t="n">
        <f aca="false">IF(B8="","",IFERROR(B18/B23,0))</f>
        <v>0.128</v>
      </c>
      <c r="C27" s="43" t="str">
        <f aca="false">IF(C8="","",IFERROR(C18/C23,0))</f>
        <v/>
      </c>
      <c r="D27" s="43" t="str">
        <f aca="false">IF(D8="","",IFERROR(D18/D23,0))</f>
        <v/>
      </c>
      <c r="E27" s="43" t="str">
        <f aca="false">IF(E8="","",IFERROR(E18/E23,0))</f>
        <v/>
      </c>
      <c r="F27" s="43" t="str">
        <f aca="false">IF(F8="","",IFERROR(F18/F23,0))</f>
        <v/>
      </c>
      <c r="G27" s="43" t="str">
        <f aca="false">IF(G8="","",IFERROR(G18/G23,0))</f>
        <v/>
      </c>
      <c r="H27" s="43" t="str">
        <f aca="false">IF(H8="","",IFERROR(H18/H23,0))</f>
        <v/>
      </c>
      <c r="I27" s="43" t="str">
        <f aca="false">IF(I8="","",IFERROR(I18/I23,0))</f>
        <v/>
      </c>
      <c r="K27" s="44" t="n">
        <v>0</v>
      </c>
      <c r="L27" s="44" t="n">
        <v>0.12</v>
      </c>
      <c r="M27" s="42" t="s">
        <v>152</v>
      </c>
    </row>
    <row r="28" customFormat="false" ht="24" hidden="false" customHeight="true" outlineLevel="0" collapsed="false">
      <c r="A28" s="17" t="s">
        <v>153</v>
      </c>
      <c r="B28" s="46" t="n">
        <f aca="false">IF(B8="","",IFERROR(B23/B10,0))</f>
        <v>32.8947368421053</v>
      </c>
      <c r="C28" s="46" t="str">
        <f aca="false">IF(C8="","",IFERROR(C23/C10,0))</f>
        <v/>
      </c>
      <c r="D28" s="46" t="str">
        <f aca="false">IF(D8="","",IFERROR(D23/D10,0))</f>
        <v/>
      </c>
      <c r="E28" s="46" t="str">
        <f aca="false">IF(E8="","",IFERROR(E23/E10,0))</f>
        <v/>
      </c>
      <c r="F28" s="46" t="str">
        <f aca="false">IF(F8="","",IFERROR(F23/F10,0))</f>
        <v/>
      </c>
      <c r="G28" s="46" t="str">
        <f aca="false">IF(G8="","",IFERROR(G23/G10,0))</f>
        <v/>
      </c>
      <c r="H28" s="46" t="str">
        <f aca="false">IF(H8="","",IFERROR(H23/H10,0))</f>
        <v/>
      </c>
      <c r="I28" s="46" t="str">
        <f aca="false">IF(I8="","",IFERROR(I23/I10,0))</f>
        <v/>
      </c>
      <c r="K28" s="47" t="n">
        <v>32</v>
      </c>
      <c r="L28" s="41" t="n">
        <v>1000000000000</v>
      </c>
      <c r="M28" s="42" t="s">
        <v>154</v>
      </c>
    </row>
    <row r="29" customFormat="false" ht="24" hidden="false" customHeight="true" outlineLevel="0" collapsed="false">
      <c r="A29" s="17" t="s">
        <v>155</v>
      </c>
      <c r="B29" s="40" t="n">
        <f aca="false">IF(B8="","",IFERROR(B10/B9,0))</f>
        <v>217.142857142857</v>
      </c>
      <c r="C29" s="40" t="str">
        <f aca="false">IF(C8="","",IFERROR(C10/C9,0))</f>
        <v/>
      </c>
      <c r="D29" s="40" t="str">
        <f aca="false">IF(D8="","",IFERROR(D10/D9,0))</f>
        <v/>
      </c>
      <c r="E29" s="40" t="str">
        <f aca="false">IF(E8="","",IFERROR(E10/E9,0))</f>
        <v/>
      </c>
      <c r="F29" s="40" t="str">
        <f aca="false">IF(F8="","",IFERROR(F10/F9,0))</f>
        <v/>
      </c>
      <c r="G29" s="40" t="str">
        <f aca="false">IF(G8="","",IFERROR(G10/G9,0))</f>
        <v/>
      </c>
      <c r="H29" s="40" t="str">
        <f aca="false">IF(H8="","",IFERROR(H10/H9,0))</f>
        <v/>
      </c>
      <c r="I29" s="40" t="str">
        <f aca="false">IF(I8="","",IFERROR(I10/I9,0))</f>
        <v/>
      </c>
      <c r="K29" s="39" t="n">
        <v>210</v>
      </c>
      <c r="L29" s="41" t="n">
        <v>1000000000000</v>
      </c>
      <c r="M29" s="42" t="s">
        <v>156</v>
      </c>
    </row>
    <row r="30" customFormat="false" ht="24" hidden="false" customHeight="true" outlineLevel="0" collapsed="false">
      <c r="A30" s="17" t="s">
        <v>157</v>
      </c>
      <c r="B30" s="43" t="n">
        <f aca="false">IF(B8="","",IFERROR(B11/B23,0))</f>
        <v>0.124</v>
      </c>
      <c r="C30" s="43" t="str">
        <f aca="false">IF(C8="","",IFERROR(C11/C23,0))</f>
        <v/>
      </c>
      <c r="D30" s="43" t="str">
        <f aca="false">IF(D8="","",IFERROR(D11/D23,0))</f>
        <v/>
      </c>
      <c r="E30" s="43" t="str">
        <f aca="false">IF(E8="","",IFERROR(E11/E23,0))</f>
        <v/>
      </c>
      <c r="F30" s="43" t="str">
        <f aca="false">IF(F8="","",IFERROR(F11/F23,0))</f>
        <v/>
      </c>
      <c r="G30" s="43" t="str">
        <f aca="false">IF(G8="","",IFERROR(G11/G23,0))</f>
        <v/>
      </c>
      <c r="H30" s="43" t="str">
        <f aca="false">IF(H8="","",IFERROR(H11/H23,0))</f>
        <v/>
      </c>
      <c r="I30" s="43" t="str">
        <f aca="false">IF(I8="","",IFERROR(I11/I23,0))</f>
        <v/>
      </c>
      <c r="K30" s="44" t="n">
        <v>0</v>
      </c>
      <c r="L30" s="44" t="n">
        <v>0.4</v>
      </c>
      <c r="M30" s="42" t="s">
        <v>158</v>
      </c>
    </row>
    <row r="31" customFormat="false" ht="24" hidden="false" customHeight="true" outlineLevel="0" collapsed="false">
      <c r="A31" s="17" t="s">
        <v>159</v>
      </c>
      <c r="B31" s="43" t="n">
        <f aca="false">IF(B8="","",IFERROR(B15/B13,0))</f>
        <v>0.025</v>
      </c>
      <c r="C31" s="43" t="str">
        <f aca="false">IF(C8="","",IFERROR(C15/C13,0))</f>
        <v/>
      </c>
      <c r="D31" s="43" t="str">
        <f aca="false">IF(D8="","",IFERROR(D15/D13,0))</f>
        <v/>
      </c>
      <c r="E31" s="43" t="str">
        <f aca="false">IF(E8="","",IFERROR(E15/E13,0))</f>
        <v/>
      </c>
      <c r="F31" s="43" t="str">
        <f aca="false">IF(F8="","",IFERROR(F15/F13,0))</f>
        <v/>
      </c>
      <c r="G31" s="43" t="str">
        <f aca="false">IF(G8="","",IFERROR(G15/G13,0))</f>
        <v/>
      </c>
      <c r="H31" s="43" t="str">
        <f aca="false">IF(H8="","",IFERROR(H15/H13,0))</f>
        <v/>
      </c>
      <c r="I31" s="43" t="str">
        <f aca="false">IF(I8="","",IFERROR(I15/I13,0))</f>
        <v/>
      </c>
      <c r="K31" s="44" t="n">
        <v>0</v>
      </c>
      <c r="L31" s="44" t="n">
        <v>0.03</v>
      </c>
      <c r="M31" s="42" t="s">
        <v>160</v>
      </c>
    </row>
    <row r="32" customFormat="false" ht="24" hidden="false" customHeight="true" outlineLevel="0" collapsed="false">
      <c r="A32" s="17" t="s">
        <v>161</v>
      </c>
      <c r="B32" s="46" t="n">
        <f aca="false">IF(B8="","",IFERROR(B23/B17,0))</f>
        <v>71.4285714285714</v>
      </c>
      <c r="C32" s="46" t="str">
        <f aca="false">IF(C8="","",IFERROR(C23/C17,0))</f>
        <v/>
      </c>
      <c r="D32" s="46" t="str">
        <f aca="false">IF(D8="","",IFERROR(D23/D17,0))</f>
        <v/>
      </c>
      <c r="E32" s="46" t="str">
        <f aca="false">IF(E8="","",IFERROR(E23/E17,0))</f>
        <v/>
      </c>
      <c r="F32" s="46" t="str">
        <f aca="false">IF(F8="","",IFERROR(F23/F17,0))</f>
        <v/>
      </c>
      <c r="G32" s="46" t="str">
        <f aca="false">IF(G8="","",IFERROR(G23/G17,0))</f>
        <v/>
      </c>
      <c r="H32" s="46" t="str">
        <f aca="false">IF(H8="","",IFERROR(H23/H17,0))</f>
        <v/>
      </c>
      <c r="I32" s="46" t="str">
        <f aca="false">IF(I8="","",IFERROR(I23/I17,0))</f>
        <v/>
      </c>
      <c r="K32" s="47" t="n">
        <v>70</v>
      </c>
      <c r="L32" s="41" t="n">
        <v>1000000000000</v>
      </c>
      <c r="M32" s="42" t="s">
        <v>162</v>
      </c>
    </row>
    <row r="33" customFormat="false" ht="15" hidden="false" customHeight="true" outlineLevel="0" collapsed="false">
      <c r="A33" s="48" t="s">
        <v>163</v>
      </c>
      <c r="B33" s="49" t="n">
        <f aca="false">IF(B8="","",IFERROR((B16+B18+B19)/(1-B24),0))</f>
        <v>37430.9392265193</v>
      </c>
      <c r="C33" s="49" t="str">
        <f aca="false">IF(C8="","",IFERROR((C16+C18+C19)/(1-C24),0))</f>
        <v/>
      </c>
      <c r="D33" s="49" t="str">
        <f aca="false">IF(D8="","",IFERROR((D16+D18+D19)/(1-D24),0))</f>
        <v/>
      </c>
      <c r="E33" s="49" t="str">
        <f aca="false">IF(E8="","",IFERROR((E16+E18+E19)/(1-E24),0))</f>
        <v/>
      </c>
      <c r="F33" s="49" t="str">
        <f aca="false">IF(F8="","",IFERROR((F16+F18+F19)/(1-F24),0))</f>
        <v/>
      </c>
      <c r="G33" s="49" t="str">
        <f aca="false">IF(G8="","",IFERROR((G16+G18+G19)/(1-G24),0))</f>
        <v/>
      </c>
      <c r="H33" s="49" t="str">
        <f aca="false">IF(H8="","",IFERROR((H16+H18+H19)/(1-H24),0))</f>
        <v/>
      </c>
      <c r="I33" s="49" t="str">
        <f aca="false">IF(I8="","",IFERROR((I16+I18+I19)/(1-I24),0))</f>
        <v/>
      </c>
      <c r="M33" s="50" t="s">
        <v>164</v>
      </c>
    </row>
    <row r="34" customFormat="false" ht="15" hidden="false" customHeight="true" outlineLevel="0" collapsed="false">
      <c r="A34" s="48" t="s">
        <v>165</v>
      </c>
      <c r="B34" s="49" t="n">
        <f aca="false">IF(B8="","",IFERROR(B33/B9/B28,0))</f>
        <v>162.557221783741</v>
      </c>
      <c r="C34" s="49" t="str">
        <f aca="false">IF(C8="","",IFERROR(C33/C9/C28,0))</f>
        <v/>
      </c>
      <c r="D34" s="49" t="str">
        <f aca="false">IF(D8="","",IFERROR(D33/D9/D28,0))</f>
        <v/>
      </c>
      <c r="E34" s="49" t="str">
        <f aca="false">IF(E8="","",IFERROR(E33/E9/E28,0))</f>
        <v/>
      </c>
      <c r="F34" s="49" t="str">
        <f aca="false">IF(F8="","",IFERROR(F33/F9/F28,0))</f>
        <v/>
      </c>
      <c r="G34" s="49" t="str">
        <f aca="false">IF(G8="","",IFERROR(G33/G9/G28,0))</f>
        <v/>
      </c>
      <c r="H34" s="49" t="str">
        <f aca="false">IF(H8="","",IFERROR(H33/H9/H28,0))</f>
        <v/>
      </c>
      <c r="I34" s="49" t="str">
        <f aca="false">IF(I8="","",IFERROR(I33/I9/I28,0))</f>
        <v/>
      </c>
      <c r="M34" s="50" t="s">
        <v>166</v>
      </c>
    </row>
    <row r="35" customFormat="false" ht="15" hidden="false" customHeight="true" outlineLevel="0" collapsed="false">
      <c r="A35" s="19" t="s">
        <v>167</v>
      </c>
      <c r="B35" s="51" t="n">
        <f aca="false">IF(B8="","",IFERROR(B29-B34,0))</f>
        <v>54.585635359116</v>
      </c>
      <c r="C35" s="51" t="str">
        <f aca="false">IF(C8="","",IFERROR(C29-C34,0))</f>
        <v/>
      </c>
      <c r="D35" s="51" t="str">
        <f aca="false">IF(D8="","",IFERROR(D29-D34,0))</f>
        <v/>
      </c>
      <c r="E35" s="51" t="str">
        <f aca="false">IF(E8="","",IFERROR(E29-E34,0))</f>
        <v/>
      </c>
      <c r="F35" s="51" t="str">
        <f aca="false">IF(F8="","",IFERROR(F29-F34,0))</f>
        <v/>
      </c>
      <c r="G35" s="51" t="str">
        <f aca="false">IF(G8="","",IFERROR(G29-G34,0))</f>
        <v/>
      </c>
      <c r="H35" s="51" t="str">
        <f aca="false">IF(H8="","",IFERROR(H29-H34,0))</f>
        <v/>
      </c>
      <c r="I35" s="51" t="str">
        <f aca="false">IF(I8="","",IFERROR(I29-I34,0))</f>
        <v/>
      </c>
      <c r="K35" s="52" t="n">
        <v>0</v>
      </c>
      <c r="L35" s="53" t="n">
        <v>1000000000000</v>
      </c>
      <c r="M35" s="13" t="s">
        <v>168</v>
      </c>
    </row>
    <row r="36" customFormat="false" ht="15" hidden="false" customHeight="true" outlineLevel="0" collapsed="false">
      <c r="A36" s="19" t="s">
        <v>169</v>
      </c>
      <c r="B36" s="45" t="n">
        <f aca="false">IF(B8="","",IFERROR((B23-(B12+B13-B14)-B16-B18-B19)/B23,0))</f>
        <v>0.182</v>
      </c>
      <c r="C36" s="45" t="str">
        <f aca="false">IF(C8="","",IFERROR((C23-(C12+C13-C14)-C16-C18-C19)/C23,0))</f>
        <v/>
      </c>
      <c r="D36" s="45" t="str">
        <f aca="false">IF(D8="","",IFERROR((D23-(D12+D13-D14)-D16-D18-D19)/D23,0))</f>
        <v/>
      </c>
      <c r="E36" s="45" t="str">
        <f aca="false">IF(E8="","",IFERROR((E23-(E12+E13-E14)-E16-E18-E19)/E23,0))</f>
        <v/>
      </c>
      <c r="F36" s="45" t="str">
        <f aca="false">IF(F8="","",IFERROR((F23-(F12+F13-F14)-F16-F18-F19)/F23,0))</f>
        <v/>
      </c>
      <c r="G36" s="45" t="str">
        <f aca="false">IF(G8="","",IFERROR((G23-(G12+G13-G14)-G16-G18-G19)/G23,0))</f>
        <v/>
      </c>
      <c r="H36" s="45" t="str">
        <f aca="false">IF(H8="","",IFERROR((H23-(H12+H13-H14)-H16-H18-H19)/H23,0))</f>
        <v/>
      </c>
      <c r="I36" s="45" t="str">
        <f aca="false">IF(I8="","",IFERROR((I23-(I12+I13-I14)-I16-I18-I19)/I23,0))</f>
        <v/>
      </c>
      <c r="K36" s="54" t="n">
        <v>0.15</v>
      </c>
      <c r="L36" s="54" t="n">
        <v>1</v>
      </c>
      <c r="M36" s="13" t="s">
        <v>170</v>
      </c>
    </row>
    <row r="38" customFormat="false" ht="15" hidden="false" customHeight="true" outlineLevel="0" collapsed="false">
      <c r="A38" s="15" t="s">
        <v>171</v>
      </c>
      <c r="B38" s="8"/>
      <c r="C38" s="8"/>
      <c r="D38" s="8"/>
      <c r="E38" s="8"/>
      <c r="F38" s="8"/>
      <c r="G38" s="8"/>
      <c r="H38" s="8"/>
      <c r="I38" s="8"/>
      <c r="J38" s="8"/>
      <c r="K38" s="8"/>
      <c r="L38" s="8"/>
      <c r="M38" s="8"/>
    </row>
    <row r="39" customFormat="false" ht="19.5" hidden="false" customHeight="true" outlineLevel="0" collapsed="false">
      <c r="A39" s="19" t="s">
        <v>172</v>
      </c>
      <c r="B39" s="55" t="n">
        <f aca="false">IF(B23="","",SUM(B45:B56))</f>
        <v>11</v>
      </c>
      <c r="C39" s="55" t="str">
        <f aca="false">IF(C23="","",SUM(C45:C56))</f>
        <v/>
      </c>
      <c r="D39" s="55" t="str">
        <f aca="false">IF(D23="","",SUM(D45:D56))</f>
        <v/>
      </c>
      <c r="E39" s="55" t="str">
        <f aca="false">IF(E23="","",SUM(E45:E56))</f>
        <v/>
      </c>
      <c r="F39" s="55" t="str">
        <f aca="false">IF(F23="","",SUM(F45:F56))</f>
        <v/>
      </c>
      <c r="G39" s="55" t="str">
        <f aca="false">IF(G23="","",SUM(G45:G56))</f>
        <v/>
      </c>
      <c r="H39" s="55" t="str">
        <f aca="false">IF(H23="","",SUM(H45:H56))</f>
        <v/>
      </c>
      <c r="I39" s="55" t="str">
        <f aca="false">IF(I23="","",SUM(I45:I56))</f>
        <v/>
      </c>
    </row>
    <row r="40" customFormat="false" ht="15" hidden="false" customHeight="true" outlineLevel="0" collapsed="false">
      <c r="A40" s="19"/>
    </row>
    <row r="41" customFormat="false" ht="15" hidden="false" customHeight="true" outlineLevel="0" collapsed="false">
      <c r="A41" s="56" t="str">
        <f aca="false">IF(B39="","Enter a week to see your verdict.",IF(B39&gt;=10,"Healthy. Move your attention to growth and to the next site.",IF(B39&gt;=7,"One or two structural issues. Fixable inside a quarter with focus.",IF(B39&gt;=4,"The model is under strain. Stop discretionary spend and address prime cost and occupancy before anything else.","Do not open a second site. Fix this one first, or decide honestly whether it can be fixed."))))</f>
        <v>Healthy. Move your attention to growth and to the next site.</v>
      </c>
      <c r="B41" s="56"/>
      <c r="C41" s="56"/>
      <c r="D41" s="56"/>
      <c r="E41" s="56"/>
      <c r="F41" s="56"/>
      <c r="G41" s="56"/>
      <c r="H41" s="56"/>
      <c r="I41" s="56"/>
    </row>
    <row r="43" customFormat="false" ht="15" hidden="false" customHeight="true" outlineLevel="0" collapsed="false">
      <c r="A43" s="13" t="s">
        <v>173</v>
      </c>
    </row>
    <row r="44" customFormat="false" ht="15" hidden="true" customHeight="true" outlineLevel="0" collapsed="false">
      <c r="A44" s="14" t="s">
        <v>174</v>
      </c>
    </row>
    <row r="45" customFormat="false" ht="15" hidden="true" customHeight="true" outlineLevel="0" collapsed="false">
      <c r="A45" s="16" t="s">
        <v>175</v>
      </c>
      <c r="B45" s="57" t="n">
        <f aca="false">IF(B23="",0,IF(AND(B23&gt;=$K$23,B23&lt;=$L$23),1,0))</f>
        <v>1</v>
      </c>
      <c r="C45" s="57" t="n">
        <f aca="false">IF(C23="",0,IF(AND(C23&gt;=$K$23,C23&lt;=$L$23),1,0))</f>
        <v>0</v>
      </c>
      <c r="D45" s="57" t="n">
        <f aca="false">IF(D23="",0,IF(AND(D23&gt;=$K$23,D23&lt;=$L$23),1,0))</f>
        <v>0</v>
      </c>
      <c r="E45" s="57" t="n">
        <f aca="false">IF(E23="",0,IF(AND(E23&gt;=$K$23,E23&lt;=$L$23),1,0))</f>
        <v>0</v>
      </c>
      <c r="F45" s="57" t="n">
        <f aca="false">IF(F23="",0,IF(AND(F23&gt;=$K$23,F23&lt;=$L$23),1,0))</f>
        <v>0</v>
      </c>
      <c r="G45" s="57" t="n">
        <f aca="false">IF(G23="",0,IF(AND(G23&gt;=$K$23,G23&lt;=$L$23),1,0))</f>
        <v>0</v>
      </c>
      <c r="H45" s="57" t="n">
        <f aca="false">IF(H23="",0,IF(AND(H23&gt;=$K$23,H23&lt;=$L$23),1,0))</f>
        <v>0</v>
      </c>
      <c r="I45" s="57" t="n">
        <f aca="false">IF(I23="",0,IF(AND(I23&gt;=$K$23,I23&lt;=$L$23),1,0))</f>
        <v>0</v>
      </c>
    </row>
    <row r="46" customFormat="false" ht="15" hidden="true" customHeight="true" outlineLevel="0" collapsed="false">
      <c r="A46" s="16" t="s">
        <v>176</v>
      </c>
      <c r="B46" s="57" t="n">
        <f aca="false">IF(B23="",0,IF(AND(B24&gt;=$K$24,B24&lt;=$L$24),1,0))</f>
        <v>1</v>
      </c>
      <c r="C46" s="57" t="n">
        <f aca="false">IF(C23="",0,IF(AND(C24&gt;=$K$24,C24&lt;=$L$24),1,0))</f>
        <v>0</v>
      </c>
      <c r="D46" s="57" t="n">
        <f aca="false">IF(D23="",0,IF(AND(D24&gt;=$K$24,D24&lt;=$L$24),1,0))</f>
        <v>0</v>
      </c>
      <c r="E46" s="57" t="n">
        <f aca="false">IF(E23="",0,IF(AND(E24&gt;=$K$24,E24&lt;=$L$24),1,0))</f>
        <v>0</v>
      </c>
      <c r="F46" s="57" t="n">
        <f aca="false">IF(F23="",0,IF(AND(F24&gt;=$K$24,F24&lt;=$L$24),1,0))</f>
        <v>0</v>
      </c>
      <c r="G46" s="57" t="n">
        <f aca="false">IF(G23="",0,IF(AND(G24&gt;=$K$24,G24&lt;=$L$24),1,0))</f>
        <v>0</v>
      </c>
      <c r="H46" s="57" t="n">
        <f aca="false">IF(H23="",0,IF(AND(H24&gt;=$K$24,H24&lt;=$L$24),1,0))</f>
        <v>0</v>
      </c>
      <c r="I46" s="57" t="n">
        <f aca="false">IF(I23="",0,IF(AND(I24&gt;=$K$24,I24&lt;=$L$24),1,0))</f>
        <v>0</v>
      </c>
    </row>
    <row r="47" customFormat="false" ht="15" hidden="true" customHeight="true" outlineLevel="0" collapsed="false">
      <c r="A47" s="16" t="s">
        <v>177</v>
      </c>
      <c r="B47" s="57" t="n">
        <f aca="false">IF(B23="",0,IF(AND(B25&gt;=$K$25,B25&lt;=$L$25),1,0))</f>
        <v>1</v>
      </c>
      <c r="C47" s="57" t="n">
        <f aca="false">IF(C23="",0,IF(AND(C25&gt;=$K$25,C25&lt;=$L$25),1,0))</f>
        <v>0</v>
      </c>
      <c r="D47" s="57" t="n">
        <f aca="false">IF(D23="",0,IF(AND(D25&gt;=$K$25,D25&lt;=$L$25),1,0))</f>
        <v>0</v>
      </c>
      <c r="E47" s="57" t="n">
        <f aca="false">IF(E23="",0,IF(AND(E25&gt;=$K$25,E25&lt;=$L$25),1,0))</f>
        <v>0</v>
      </c>
      <c r="F47" s="57" t="n">
        <f aca="false">IF(F23="",0,IF(AND(F25&gt;=$K$25,F25&lt;=$L$25),1,0))</f>
        <v>0</v>
      </c>
      <c r="G47" s="57" t="n">
        <f aca="false">IF(G23="",0,IF(AND(G25&gt;=$K$25,G25&lt;=$L$25),1,0))</f>
        <v>0</v>
      </c>
      <c r="H47" s="57" t="n">
        <f aca="false">IF(H23="",0,IF(AND(H25&gt;=$K$25,H25&lt;=$L$25),1,0))</f>
        <v>0</v>
      </c>
      <c r="I47" s="57" t="n">
        <f aca="false">IF(I23="",0,IF(AND(I25&gt;=$K$25,I25&lt;=$L$25),1,0))</f>
        <v>0</v>
      </c>
    </row>
    <row r="48" customFormat="false" ht="15" hidden="true" customHeight="true" outlineLevel="0" collapsed="false">
      <c r="A48" s="16" t="s">
        <v>178</v>
      </c>
      <c r="B48" s="57" t="n">
        <f aca="false">IF(B23="",0,IF(AND(B26&gt;=$K$26,B26&lt;=$L$26),1,0))</f>
        <v>1</v>
      </c>
      <c r="C48" s="57" t="n">
        <f aca="false">IF(C23="",0,IF(AND(C26&gt;=$K$26,C26&lt;=$L$26),1,0))</f>
        <v>0</v>
      </c>
      <c r="D48" s="57" t="n">
        <f aca="false">IF(D23="",0,IF(AND(D26&gt;=$K$26,D26&lt;=$L$26),1,0))</f>
        <v>0</v>
      </c>
      <c r="E48" s="57" t="n">
        <f aca="false">IF(E23="",0,IF(AND(E26&gt;=$K$26,E26&lt;=$L$26),1,0))</f>
        <v>0</v>
      </c>
      <c r="F48" s="57" t="n">
        <f aca="false">IF(F23="",0,IF(AND(F26&gt;=$K$26,F26&lt;=$L$26),1,0))</f>
        <v>0</v>
      </c>
      <c r="G48" s="57" t="n">
        <f aca="false">IF(G23="",0,IF(AND(G26&gt;=$K$26,G26&lt;=$L$26),1,0))</f>
        <v>0</v>
      </c>
      <c r="H48" s="57" t="n">
        <f aca="false">IF(H23="",0,IF(AND(H26&gt;=$K$26,H26&lt;=$L$26),1,0))</f>
        <v>0</v>
      </c>
      <c r="I48" s="57" t="n">
        <f aca="false">IF(I23="",0,IF(AND(I26&gt;=$K$26,I26&lt;=$L$26),1,0))</f>
        <v>0</v>
      </c>
    </row>
    <row r="49" customFormat="false" ht="15" hidden="true" customHeight="true" outlineLevel="0" collapsed="false">
      <c r="A49" s="16" t="s">
        <v>179</v>
      </c>
      <c r="B49" s="57" t="n">
        <f aca="false">IF(B23="",0,IF(AND(B27&gt;=$K$27,B27&lt;=$L$27),1,0))</f>
        <v>0</v>
      </c>
      <c r="C49" s="57" t="n">
        <f aca="false">IF(C23="",0,IF(AND(C27&gt;=$K$27,C27&lt;=$L$27),1,0))</f>
        <v>0</v>
      </c>
      <c r="D49" s="57" t="n">
        <f aca="false">IF(D23="",0,IF(AND(D27&gt;=$K$27,D27&lt;=$L$27),1,0))</f>
        <v>0</v>
      </c>
      <c r="E49" s="57" t="n">
        <f aca="false">IF(E23="",0,IF(AND(E27&gt;=$K$27,E27&lt;=$L$27),1,0))</f>
        <v>0</v>
      </c>
      <c r="F49" s="57" t="n">
        <f aca="false">IF(F23="",0,IF(AND(F27&gt;=$K$27,F27&lt;=$L$27),1,0))</f>
        <v>0</v>
      </c>
      <c r="G49" s="57" t="n">
        <f aca="false">IF(G23="",0,IF(AND(G27&gt;=$K$27,G27&lt;=$L$27),1,0))</f>
        <v>0</v>
      </c>
      <c r="H49" s="57" t="n">
        <f aca="false">IF(H23="",0,IF(AND(H27&gt;=$K$27,H27&lt;=$L$27),1,0))</f>
        <v>0</v>
      </c>
      <c r="I49" s="57" t="n">
        <f aca="false">IF(I23="",0,IF(AND(I27&gt;=$K$27,I27&lt;=$L$27),1,0))</f>
        <v>0</v>
      </c>
    </row>
    <row r="50" customFormat="false" ht="15" hidden="true" customHeight="true" outlineLevel="0" collapsed="false">
      <c r="A50" s="16" t="s">
        <v>180</v>
      </c>
      <c r="B50" s="57" t="n">
        <f aca="false">IF(B23="",0,IF(AND(B28&gt;=$K$28,B28&lt;=$L$28),1,0))</f>
        <v>1</v>
      </c>
      <c r="C50" s="57" t="n">
        <f aca="false">IF(C23="",0,IF(AND(C28&gt;=$K$28,C28&lt;=$L$28),1,0))</f>
        <v>0</v>
      </c>
      <c r="D50" s="57" t="n">
        <f aca="false">IF(D23="",0,IF(AND(D28&gt;=$K$28,D28&lt;=$L$28),1,0))</f>
        <v>0</v>
      </c>
      <c r="E50" s="57" t="n">
        <f aca="false">IF(E23="",0,IF(AND(E28&gt;=$K$28,E28&lt;=$L$28),1,0))</f>
        <v>0</v>
      </c>
      <c r="F50" s="57" t="n">
        <f aca="false">IF(F23="",0,IF(AND(F28&gt;=$K$28,F28&lt;=$L$28),1,0))</f>
        <v>0</v>
      </c>
      <c r="G50" s="57" t="n">
        <f aca="false">IF(G23="",0,IF(AND(G28&gt;=$K$28,G28&lt;=$L$28),1,0))</f>
        <v>0</v>
      </c>
      <c r="H50" s="57" t="n">
        <f aca="false">IF(H23="",0,IF(AND(H28&gt;=$K$28,H28&lt;=$L$28),1,0))</f>
        <v>0</v>
      </c>
      <c r="I50" s="57" t="n">
        <f aca="false">IF(I23="",0,IF(AND(I28&gt;=$K$28,I28&lt;=$L$28),1,0))</f>
        <v>0</v>
      </c>
    </row>
    <row r="51" customFormat="false" ht="15" hidden="true" customHeight="true" outlineLevel="0" collapsed="false">
      <c r="A51" s="16" t="s">
        <v>181</v>
      </c>
      <c r="B51" s="57" t="n">
        <f aca="false">IF(B23="",0,IF(AND(B29&gt;=$K$29,B29&lt;=$L$29),1,0))</f>
        <v>1</v>
      </c>
      <c r="C51" s="57" t="n">
        <f aca="false">IF(C23="",0,IF(AND(C29&gt;=$K$29,C29&lt;=$L$29),1,0))</f>
        <v>0</v>
      </c>
      <c r="D51" s="57" t="n">
        <f aca="false">IF(D23="",0,IF(AND(D29&gt;=$K$29,D29&lt;=$L$29),1,0))</f>
        <v>0</v>
      </c>
      <c r="E51" s="57" t="n">
        <f aca="false">IF(E23="",0,IF(AND(E29&gt;=$K$29,E29&lt;=$L$29),1,0))</f>
        <v>0</v>
      </c>
      <c r="F51" s="57" t="n">
        <f aca="false">IF(F23="",0,IF(AND(F29&gt;=$K$29,F29&lt;=$L$29),1,0))</f>
        <v>0</v>
      </c>
      <c r="G51" s="57" t="n">
        <f aca="false">IF(G23="",0,IF(AND(G29&gt;=$K$29,G29&lt;=$L$29),1,0))</f>
        <v>0</v>
      </c>
      <c r="H51" s="57" t="n">
        <f aca="false">IF(H23="",0,IF(AND(H29&gt;=$K$29,H29&lt;=$L$29),1,0))</f>
        <v>0</v>
      </c>
      <c r="I51" s="57" t="n">
        <f aca="false">IF(I23="",0,IF(AND(I29&gt;=$K$29,I29&lt;=$L$29),1,0))</f>
        <v>0</v>
      </c>
    </row>
    <row r="52" customFormat="false" ht="15" hidden="true" customHeight="true" outlineLevel="0" collapsed="false">
      <c r="A52" s="16" t="s">
        <v>182</v>
      </c>
      <c r="B52" s="57" t="n">
        <f aca="false">IF(B23="",0,IF(AND(B30&gt;=$K$30,B30&lt;=$L$30),1,0))</f>
        <v>1</v>
      </c>
      <c r="C52" s="57" t="n">
        <f aca="false">IF(C23="",0,IF(AND(C30&gt;=$K$30,C30&lt;=$L$30),1,0))</f>
        <v>0</v>
      </c>
      <c r="D52" s="57" t="n">
        <f aca="false">IF(D23="",0,IF(AND(D30&gt;=$K$30,D30&lt;=$L$30),1,0))</f>
        <v>0</v>
      </c>
      <c r="E52" s="57" t="n">
        <f aca="false">IF(E23="",0,IF(AND(E30&gt;=$K$30,E30&lt;=$L$30),1,0))</f>
        <v>0</v>
      </c>
      <c r="F52" s="57" t="n">
        <f aca="false">IF(F23="",0,IF(AND(F30&gt;=$K$30,F30&lt;=$L$30),1,0))</f>
        <v>0</v>
      </c>
      <c r="G52" s="57" t="n">
        <f aca="false">IF(G23="",0,IF(AND(G30&gt;=$K$30,G30&lt;=$L$30),1,0))</f>
        <v>0</v>
      </c>
      <c r="H52" s="57" t="n">
        <f aca="false">IF(H23="",0,IF(AND(H30&gt;=$K$30,H30&lt;=$L$30),1,0))</f>
        <v>0</v>
      </c>
      <c r="I52" s="57" t="n">
        <f aca="false">IF(I23="",0,IF(AND(I30&gt;=$K$30,I30&lt;=$L$30),1,0))</f>
        <v>0</v>
      </c>
    </row>
    <row r="53" customFormat="false" ht="15" hidden="true" customHeight="true" outlineLevel="0" collapsed="false">
      <c r="A53" s="16" t="s">
        <v>183</v>
      </c>
      <c r="B53" s="57" t="n">
        <f aca="false">IF(B23="",0,IF(AND(B31&gt;=$K$31,B31&lt;=$L$31),1,0))</f>
        <v>1</v>
      </c>
      <c r="C53" s="57" t="n">
        <f aca="false">IF(C23="",0,IF(AND(C31&gt;=$K$31,C31&lt;=$L$31),1,0))</f>
        <v>0</v>
      </c>
      <c r="D53" s="57" t="n">
        <f aca="false">IF(D23="",0,IF(AND(D31&gt;=$K$31,D31&lt;=$L$31),1,0))</f>
        <v>0</v>
      </c>
      <c r="E53" s="57" t="n">
        <f aca="false">IF(E23="",0,IF(AND(E31&gt;=$K$31,E31&lt;=$L$31),1,0))</f>
        <v>0</v>
      </c>
      <c r="F53" s="57" t="n">
        <f aca="false">IF(F23="",0,IF(AND(F31&gt;=$K$31,F31&lt;=$L$31),1,0))</f>
        <v>0</v>
      </c>
      <c r="G53" s="57" t="n">
        <f aca="false">IF(G23="",0,IF(AND(G31&gt;=$K$31,G31&lt;=$L$31),1,0))</f>
        <v>0</v>
      </c>
      <c r="H53" s="57" t="n">
        <f aca="false">IF(H23="",0,IF(AND(H31&gt;=$K$31,H31&lt;=$L$31),1,0))</f>
        <v>0</v>
      </c>
      <c r="I53" s="57" t="n">
        <f aca="false">IF(I23="",0,IF(AND(I31&gt;=$K$31,I31&lt;=$L$31),1,0))</f>
        <v>0</v>
      </c>
    </row>
    <row r="54" customFormat="false" ht="15" hidden="true" customHeight="true" outlineLevel="0" collapsed="false">
      <c r="A54" s="16" t="s">
        <v>184</v>
      </c>
      <c r="B54" s="57" t="n">
        <f aca="false">IF(B23="",0,IF(AND(B32&gt;=$K$32,B32&lt;=$L$32),1,0))</f>
        <v>1</v>
      </c>
      <c r="C54" s="57" t="n">
        <f aca="false">IF(C23="",0,IF(AND(C32&gt;=$K$32,C32&lt;=$L$32),1,0))</f>
        <v>0</v>
      </c>
      <c r="D54" s="57" t="n">
        <f aca="false">IF(D23="",0,IF(AND(D32&gt;=$K$32,D32&lt;=$L$32),1,0))</f>
        <v>0</v>
      </c>
      <c r="E54" s="57" t="n">
        <f aca="false">IF(E23="",0,IF(AND(E32&gt;=$K$32,E32&lt;=$L$32),1,0))</f>
        <v>0</v>
      </c>
      <c r="F54" s="57" t="n">
        <f aca="false">IF(F23="",0,IF(AND(F32&gt;=$K$32,F32&lt;=$L$32),1,0))</f>
        <v>0</v>
      </c>
      <c r="G54" s="57" t="n">
        <f aca="false">IF(G23="",0,IF(AND(G32&gt;=$K$32,G32&lt;=$L$32),1,0))</f>
        <v>0</v>
      </c>
      <c r="H54" s="57" t="n">
        <f aca="false">IF(H23="",0,IF(AND(H32&gt;=$K$32,H32&lt;=$L$32),1,0))</f>
        <v>0</v>
      </c>
      <c r="I54" s="57" t="n">
        <f aca="false">IF(I23="",0,IF(AND(I32&gt;=$K$32,I32&lt;=$L$32),1,0))</f>
        <v>0</v>
      </c>
    </row>
    <row r="55" customFormat="false" ht="15" hidden="true" customHeight="true" outlineLevel="0" collapsed="false">
      <c r="A55" s="16" t="s">
        <v>185</v>
      </c>
      <c r="B55" s="57" t="n">
        <f aca="false">IF(B23="",0,IF(AND(B35&gt;=$K$35,B35&lt;=$L$35),1,0))</f>
        <v>1</v>
      </c>
      <c r="C55" s="57" t="n">
        <f aca="false">IF(C23="",0,IF(AND(C35&gt;=$K$35,C35&lt;=$L$35),1,0))</f>
        <v>0</v>
      </c>
      <c r="D55" s="57" t="n">
        <f aca="false">IF(D23="",0,IF(AND(D35&gt;=$K$35,D35&lt;=$L$35),1,0))</f>
        <v>0</v>
      </c>
      <c r="E55" s="57" t="n">
        <f aca="false">IF(E23="",0,IF(AND(E35&gt;=$K$35,E35&lt;=$L$35),1,0))</f>
        <v>0</v>
      </c>
      <c r="F55" s="57" t="n">
        <f aca="false">IF(F23="",0,IF(AND(F35&gt;=$K$35,F35&lt;=$L$35),1,0))</f>
        <v>0</v>
      </c>
      <c r="G55" s="57" t="n">
        <f aca="false">IF(G23="",0,IF(AND(G35&gt;=$K$35,G35&lt;=$L$35),1,0))</f>
        <v>0</v>
      </c>
      <c r="H55" s="57" t="n">
        <f aca="false">IF(H23="",0,IF(AND(H35&gt;=$K$35,H35&lt;=$L$35),1,0))</f>
        <v>0</v>
      </c>
      <c r="I55" s="57" t="n">
        <f aca="false">IF(I23="",0,IF(AND(I35&gt;=$K$35,I35&lt;=$L$35),1,0))</f>
        <v>0</v>
      </c>
    </row>
    <row r="56" customFormat="false" ht="15" hidden="true" customHeight="true" outlineLevel="0" collapsed="false">
      <c r="A56" s="16" t="s">
        <v>186</v>
      </c>
      <c r="B56" s="57" t="n">
        <f aca="false">IF(B23="",0,IF(AND(B36&gt;=$K$36,B36&lt;=$L$36),1,0))</f>
        <v>1</v>
      </c>
      <c r="C56" s="57" t="n">
        <f aca="false">IF(C23="",0,IF(AND(C36&gt;=$K$36,C36&lt;=$L$36),1,0))</f>
        <v>0</v>
      </c>
      <c r="D56" s="57" t="n">
        <f aca="false">IF(D23="",0,IF(AND(D36&gt;=$K$36,D36&lt;=$L$36),1,0))</f>
        <v>0</v>
      </c>
      <c r="E56" s="57" t="n">
        <f aca="false">IF(E23="",0,IF(AND(E36&gt;=$K$36,E36&lt;=$L$36),1,0))</f>
        <v>0</v>
      </c>
      <c r="F56" s="57" t="n">
        <f aca="false">IF(F23="",0,IF(AND(F36&gt;=$K$36,F36&lt;=$L$36),1,0))</f>
        <v>0</v>
      </c>
      <c r="G56" s="57" t="n">
        <f aca="false">IF(G23="",0,IF(AND(G36&gt;=$K$36,G36&lt;=$L$36),1,0))</f>
        <v>0</v>
      </c>
      <c r="H56" s="57" t="n">
        <f aca="false">IF(H23="",0,IF(AND(H36&gt;=$K$36,H36&lt;=$L$36),1,0))</f>
        <v>0</v>
      </c>
      <c r="I56" s="57" t="n">
        <f aca="false">IF(I23="",0,IF(AND(I36&gt;=$K$36,I36&lt;=$L$36),1,0))</f>
        <v>0</v>
      </c>
    </row>
  </sheetData>
  <sheetProtection sheet="true" password="b7e1" objects="true" scenarios="true" formatCells="false" formatColumns="false" formatRows="false" sort="false" autoFilter="false"/>
  <mergeCells count="1">
    <mergeCell ref="A41:I41"/>
  </mergeCells>
  <conditionalFormatting sqref="B23:I36">
    <cfRule type="expression" priority="2" aboveAverage="0" equalAverage="0" bottom="0" percent="0" rank="0" text="" dxfId="0">
      <formula>AND(B23&lt;&gt;"",ISNUMBER($K23),OR(B23&lt;$K23,B23&gt;$L23))</formula>
    </cfRule>
    <cfRule type="expression" priority="3" aboveAverage="0" equalAverage="0" bottom="0" percent="0" rank="0" text="" dxfId="1">
      <formula>AND(B23&lt;&gt;"",ISNUMBER($K23),B23&gt;=$K23,B23&lt;=$L23)</formula>
    </cfRule>
  </conditionalFormatting>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- 12-Number Health Check Scoring Sheet&amp;R&amp;8 &amp;K6b6157backofhouseco.com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8"/>
    <col collapsed="false" customWidth="true" hidden="false" outlineLevel="0" max="3" min="3" style="1" width="26"/>
    <col collapsed="false" customWidth="true" hidden="false" outlineLevel="0" max="4" min="4" style="1" width="86"/>
  </cols>
  <sheetData>
    <row r="1" customFormat="false" ht="18" hidden="false" customHeight="true" outlineLevel="0" collapsed="false">
      <c r="A1" s="12" t="s">
        <v>16</v>
      </c>
    </row>
    <row r="2" customFormat="false" ht="15" hidden="false" customHeight="true" outlineLevel="0" collapsed="false">
      <c r="A2" s="13" t="s">
        <v>187</v>
      </c>
    </row>
    <row r="4" customFormat="false" ht="25.5" hidden="false" customHeight="true" outlineLevel="0" collapsed="false">
      <c r="A4" s="58" t="s">
        <v>188</v>
      </c>
      <c r="B4" s="58" t="s">
        <v>189</v>
      </c>
      <c r="C4" s="58" t="s">
        <v>190</v>
      </c>
      <c r="D4" s="58" t="s">
        <v>191</v>
      </c>
    </row>
    <row r="5" customFormat="false" ht="57.75" hidden="false" customHeight="true" outlineLevel="0" collapsed="false">
      <c r="A5" s="59" t="n">
        <v>1</v>
      </c>
      <c r="B5" s="60" t="s">
        <v>192</v>
      </c>
      <c r="C5" s="61" t="s">
        <v>193</v>
      </c>
      <c r="D5" s="62" t="s">
        <v>194</v>
      </c>
    </row>
    <row r="6" customFormat="false" ht="57.75" hidden="false" customHeight="true" outlineLevel="0" collapsed="false">
      <c r="A6" s="59" t="n">
        <v>2</v>
      </c>
      <c r="B6" s="60" t="s">
        <v>195</v>
      </c>
      <c r="C6" s="61" t="s">
        <v>196</v>
      </c>
      <c r="D6" s="62" t="s">
        <v>197</v>
      </c>
    </row>
    <row r="7" customFormat="false" ht="57.75" hidden="false" customHeight="true" outlineLevel="0" collapsed="false">
      <c r="A7" s="59" t="n">
        <v>3</v>
      </c>
      <c r="B7" s="60" t="s">
        <v>198</v>
      </c>
      <c r="C7" s="61" t="s">
        <v>199</v>
      </c>
      <c r="D7" s="62" t="s">
        <v>200</v>
      </c>
    </row>
    <row r="8" customFormat="false" ht="57.75" hidden="false" customHeight="true" outlineLevel="0" collapsed="false">
      <c r="A8" s="59" t="n">
        <v>4</v>
      </c>
      <c r="B8" s="60" t="s">
        <v>201</v>
      </c>
      <c r="C8" s="61" t="s">
        <v>202</v>
      </c>
      <c r="D8" s="62" t="s">
        <v>203</v>
      </c>
    </row>
    <row r="9" customFormat="false" ht="57.75" hidden="false" customHeight="true" outlineLevel="0" collapsed="false">
      <c r="A9" s="59" t="n">
        <v>5</v>
      </c>
      <c r="B9" s="60" t="s">
        <v>204</v>
      </c>
      <c r="C9" s="61" t="s">
        <v>205</v>
      </c>
      <c r="D9" s="62" t="s">
        <v>206</v>
      </c>
    </row>
    <row r="10" customFormat="false" ht="57.75" hidden="false" customHeight="true" outlineLevel="0" collapsed="false">
      <c r="A10" s="59" t="n">
        <v>6</v>
      </c>
      <c r="B10" s="60" t="s">
        <v>207</v>
      </c>
      <c r="C10" s="61" t="s">
        <v>208</v>
      </c>
      <c r="D10" s="62" t="s">
        <v>209</v>
      </c>
    </row>
    <row r="11" customFormat="false" ht="57.75" hidden="false" customHeight="true" outlineLevel="0" collapsed="false">
      <c r="A11" s="59" t="n">
        <v>7</v>
      </c>
      <c r="B11" s="60" t="s">
        <v>210</v>
      </c>
      <c r="C11" s="61" t="s">
        <v>193</v>
      </c>
      <c r="D11" s="62" t="s">
        <v>211</v>
      </c>
    </row>
    <row r="12" customFormat="false" ht="57.75" hidden="false" customHeight="true" outlineLevel="0" collapsed="false">
      <c r="A12" s="59" t="n">
        <v>8</v>
      </c>
      <c r="B12" s="60" t="s">
        <v>212</v>
      </c>
      <c r="C12" s="61" t="s">
        <v>213</v>
      </c>
      <c r="D12" s="62" t="s">
        <v>214</v>
      </c>
    </row>
    <row r="13" customFormat="false" ht="57.75" hidden="false" customHeight="true" outlineLevel="0" collapsed="false">
      <c r="A13" s="59" t="n">
        <v>9</v>
      </c>
      <c r="B13" s="60" t="s">
        <v>215</v>
      </c>
      <c r="C13" s="61" t="s">
        <v>216</v>
      </c>
      <c r="D13" s="62" t="s">
        <v>217</v>
      </c>
    </row>
    <row r="14" customFormat="false" ht="57.75" hidden="false" customHeight="true" outlineLevel="0" collapsed="false">
      <c r="A14" s="59" t="n">
        <v>10</v>
      </c>
      <c r="B14" s="60" t="s">
        <v>218</v>
      </c>
      <c r="C14" s="61" t="s">
        <v>193</v>
      </c>
      <c r="D14" s="62" t="s">
        <v>219</v>
      </c>
    </row>
    <row r="15" customFormat="false" ht="57.75" hidden="false" customHeight="true" outlineLevel="0" collapsed="false">
      <c r="A15" s="59" t="n">
        <v>11</v>
      </c>
      <c r="B15" s="60" t="s">
        <v>220</v>
      </c>
      <c r="C15" s="61" t="s">
        <v>221</v>
      </c>
      <c r="D15" s="62" t="s">
        <v>222</v>
      </c>
    </row>
    <row r="16" customFormat="false" ht="57.75" hidden="false" customHeight="true" outlineLevel="0" collapsed="false">
      <c r="A16" s="59" t="n">
        <v>12</v>
      </c>
      <c r="B16" s="60" t="s">
        <v>223</v>
      </c>
      <c r="C16" s="61" t="s">
        <v>224</v>
      </c>
      <c r="D16" s="62" t="s">
        <v>225</v>
      </c>
    </row>
    <row r="19" customFormat="false" ht="15" hidden="false" customHeight="true" outlineLevel="0" collapsed="false">
      <c r="A19" s="15" t="s">
        <v>226</v>
      </c>
      <c r="B19" s="8"/>
      <c r="C19" s="8"/>
      <c r="D19" s="8"/>
    </row>
    <row r="20" customFormat="false" ht="30" hidden="false" customHeight="true" outlineLevel="0" collapsed="false">
      <c r="B20" s="63" t="s">
        <v>227</v>
      </c>
      <c r="C20" s="64" t="s">
        <v>228</v>
      </c>
      <c r="D20" s="64"/>
    </row>
    <row r="21" customFormat="false" ht="30" hidden="false" customHeight="true" outlineLevel="0" collapsed="false">
      <c r="B21" s="63" t="s">
        <v>229</v>
      </c>
      <c r="C21" s="64" t="s">
        <v>230</v>
      </c>
      <c r="D21" s="64"/>
    </row>
    <row r="22" customFormat="false" ht="30" hidden="false" customHeight="true" outlineLevel="0" collapsed="false">
      <c r="B22" s="63" t="s">
        <v>231</v>
      </c>
      <c r="C22" s="64" t="s">
        <v>232</v>
      </c>
      <c r="D22" s="64"/>
    </row>
    <row r="23" customFormat="false" ht="30" hidden="false" customHeight="true" outlineLevel="0" collapsed="false">
      <c r="B23" s="63" t="s">
        <v>233</v>
      </c>
      <c r="C23" s="64" t="s">
        <v>234</v>
      </c>
      <c r="D23" s="64"/>
    </row>
    <row r="25" customFormat="false" ht="43.5" hidden="false" customHeight="true" outlineLevel="0" collapsed="false">
      <c r="B25" s="65" t="s">
        <v>235</v>
      </c>
      <c r="C25" s="65"/>
      <c r="D25" s="65"/>
    </row>
    <row r="27" customFormat="false" ht="15" hidden="false" customHeight="true" outlineLevel="0" collapsed="false">
      <c r="A27" s="15" t="s">
        <v>236</v>
      </c>
      <c r="B27" s="8"/>
      <c r="C27" s="8"/>
      <c r="D27" s="8"/>
    </row>
    <row r="28" customFormat="false" ht="60" hidden="false" customHeight="true" outlineLevel="0" collapsed="false">
      <c r="B28" s="65" t="s">
        <v>237</v>
      </c>
      <c r="C28" s="65"/>
      <c r="D28" s="65"/>
    </row>
  </sheetData>
  <sheetProtection sheet="true" password="b7e1" objects="true" scenarios="true" formatCells="false" formatColumns="false" formatRows="false" sort="false" autoFilter="false"/>
  <mergeCells count="6">
    <mergeCell ref="C20:D20"/>
    <mergeCell ref="C21:D21"/>
    <mergeCell ref="C22:D22"/>
    <mergeCell ref="C23:D23"/>
    <mergeCell ref="B25:D25"/>
    <mergeCell ref="B28:D28"/>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- 12-Number Health Check Scoring Sheet&amp;R&amp;8 &amp;K6b6157backofhouseco.com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4" min="3" style="1" width="22"/>
    <col collapsed="false" customWidth="true" hidden="false" outlineLevel="0" max="5" min="5" style="1" width="3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18" hidden="false" customHeight="true" outlineLevel="0" collapsed="false"/>
    <row r="9" customFormat="false" ht="25.5" hidden="false" customHeight="true" outlineLevel="0" collapsed="false">
      <c r="B9" s="2" t="s">
        <v>238</v>
      </c>
      <c r="C9" s="2"/>
      <c r="D9" s="2"/>
      <c r="E9" s="2"/>
    </row>
    <row r="10" customFormat="false" ht="15" hidden="false" customHeight="true" outlineLevel="0" collapsed="false">
      <c r="B10" s="3" t="s">
        <v>239</v>
      </c>
      <c r="C10" s="3"/>
      <c r="D10" s="3"/>
      <c r="E10" s="3"/>
    </row>
    <row r="12" customFormat="false" ht="18.75" hidden="false" customHeight="true" outlineLevel="0" collapsed="false">
      <c r="B12" s="15" t="s">
        <v>240</v>
      </c>
      <c r="C12" s="8"/>
      <c r="D12" s="8"/>
      <c r="E12" s="8"/>
    </row>
    <row r="13" customFormat="false" ht="15" hidden="false" customHeight="true" outlineLevel="0" collapsed="false">
      <c r="B13" s="34" t="s">
        <v>241</v>
      </c>
      <c r="C13" s="34"/>
      <c r="D13" s="34"/>
      <c r="E13" s="34"/>
    </row>
    <row r="14" customFormat="false" ht="19.5" hidden="false" customHeight="true" outlineLevel="0" collapsed="false">
      <c r="B14" s="66" t="s">
        <v>242</v>
      </c>
      <c r="C14" s="67" t="n">
        <f aca="false">'Weekly Check'!$B$39</f>
        <v>11</v>
      </c>
    </row>
    <row r="15" customFormat="false" ht="19.5" hidden="false" customHeight="true" outlineLevel="0" collapsed="false">
      <c r="B15" s="66" t="s">
        <v>243</v>
      </c>
      <c r="C15" s="68" t="n">
        <f aca="false">'Weekly Check'!$B$26</f>
        <v>0.572</v>
      </c>
    </row>
    <row r="16" customFormat="false" ht="19.5" hidden="false" customHeight="true" outlineLevel="0" collapsed="false">
      <c r="B16" s="66" t="s">
        <v>244</v>
      </c>
      <c r="C16" s="68" t="n">
        <f aca="false">'Weekly Check'!$B$27</f>
        <v>0.128</v>
      </c>
    </row>
    <row r="17" customFormat="false" ht="19.5" hidden="false" customHeight="true" outlineLevel="0" collapsed="false">
      <c r="B17" s="66" t="s">
        <v>245</v>
      </c>
      <c r="C17" s="68" t="n">
        <f aca="false">'Weekly Check'!$B$36</f>
        <v>0.182</v>
      </c>
    </row>
    <row r="19" customFormat="false" ht="42" hidden="false" customHeight="true" outlineLevel="0" collapsed="false">
      <c r="B19" s="69" t="str">
        <f aca="false">IF('Weekly Check'!$B$8="","Enter one week on the Weekly Check sheet and this line writes itself.",""&amp;'Weekly Check'!$B$39&amp;" of the twelve numbers are inside their range. Prime cost "&amp;TEXT('Weekly Check'!$B$26,"0.0%")&amp;", occupancy "&amp;TEXT('Weekly Check'!$B$27,"0.0%")&amp;", EBITDA "&amp;TEXT('Weekly Check'!$B$36,"0.0%")&amp;". That is where you are. It does not tell you where you would be if you changed a price, a rent or a roster.")</f>
        <v>11 of the twelve numbers are inside their range. Prime cost 57.2%, occupancy 12.8%, EBITDA 18.2%. That is where you are. It does not tell you where you would be if you changed a price, a rent or a roster.</v>
      </c>
      <c r="C19" s="69"/>
      <c r="D19" s="69"/>
      <c r="E19" s="69"/>
    </row>
    <row r="21" customFormat="false" ht="18.75" hidden="false" customHeight="true" outlineLevel="0" collapsed="false">
      <c r="B21" s="15" t="s">
        <v>246</v>
      </c>
      <c r="C21" s="8"/>
      <c r="D21" s="8"/>
      <c r="E21" s="8"/>
    </row>
    <row r="22" customFormat="false" ht="19.5" hidden="false" customHeight="true" outlineLevel="0" collapsed="false">
      <c r="B22" s="70"/>
      <c r="C22" s="70" t="s">
        <v>247</v>
      </c>
      <c r="D22" s="70" t="s">
        <v>248</v>
      </c>
      <c r="E22" s="70"/>
    </row>
    <row r="23" customFormat="false" ht="18.75" hidden="false" customHeight="true" outlineLevel="0" collapsed="false">
      <c r="B23" s="71" t="s">
        <v>249</v>
      </c>
      <c r="C23" s="72" t="s">
        <v>250</v>
      </c>
      <c r="D23" s="73" t="s">
        <v>250</v>
      </c>
    </row>
    <row r="24" customFormat="false" ht="18.75" hidden="false" customHeight="true" outlineLevel="0" collapsed="false">
      <c r="B24" s="71" t="s">
        <v>251</v>
      </c>
      <c r="C24" s="72" t="s">
        <v>250</v>
      </c>
      <c r="D24" s="73" t="s">
        <v>250</v>
      </c>
    </row>
    <row r="25" customFormat="false" ht="18.75" hidden="false" customHeight="true" outlineLevel="0" collapsed="false">
      <c r="B25" s="71" t="s">
        <v>252</v>
      </c>
      <c r="C25" s="72" t="s">
        <v>253</v>
      </c>
      <c r="D25" s="73" t="s">
        <v>250</v>
      </c>
    </row>
    <row r="26" customFormat="false" ht="18.75" hidden="false" customHeight="true" outlineLevel="0" collapsed="false">
      <c r="B26" s="71" t="s">
        <v>254</v>
      </c>
      <c r="C26" s="72" t="s">
        <v>253</v>
      </c>
      <c r="D26" s="73" t="s">
        <v>250</v>
      </c>
    </row>
    <row r="27" customFormat="false" ht="18.75" hidden="false" customHeight="true" outlineLevel="0" collapsed="false">
      <c r="B27" s="71" t="s">
        <v>255</v>
      </c>
      <c r="C27" s="72" t="s">
        <v>256</v>
      </c>
      <c r="D27" s="73" t="s">
        <v>257</v>
      </c>
    </row>
    <row r="28" customFormat="false" ht="18.75" hidden="false" customHeight="true" outlineLevel="0" collapsed="false">
      <c r="B28" s="71" t="s">
        <v>258</v>
      </c>
      <c r="C28" s="72" t="s">
        <v>253</v>
      </c>
      <c r="D28" s="73" t="s">
        <v>250</v>
      </c>
    </row>
    <row r="29" customFormat="false" ht="18.75" hidden="false" customHeight="true" outlineLevel="0" collapsed="false">
      <c r="B29" s="71" t="s">
        <v>259</v>
      </c>
      <c r="C29" s="72" t="s">
        <v>253</v>
      </c>
      <c r="D29" s="73" t="s">
        <v>250</v>
      </c>
    </row>
    <row r="30" customFormat="false" ht="18.75" hidden="false" customHeight="true" outlineLevel="0" collapsed="false">
      <c r="B30" s="71" t="s">
        <v>260</v>
      </c>
      <c r="C30" s="72" t="s">
        <v>261</v>
      </c>
      <c r="D30" s="73" t="s">
        <v>262</v>
      </c>
    </row>
    <row r="32" customFormat="false" ht="18.75" hidden="false" customHeight="true" outlineLevel="0" collapsed="false">
      <c r="B32" s="15" t="s">
        <v>263</v>
      </c>
      <c r="C32" s="8"/>
      <c r="D32" s="8"/>
      <c r="E32" s="8"/>
    </row>
    <row r="33" customFormat="false" ht="15" hidden="false" customHeight="true" outlineLevel="0" collapsed="false">
      <c r="B33" s="34" t="s">
        <v>264</v>
      </c>
      <c r="C33" s="34"/>
      <c r="D33" s="34"/>
      <c r="E33" s="34"/>
    </row>
    <row r="34" customFormat="false" ht="19.5" hidden="false" customHeight="true" outlineLevel="0" collapsed="false">
      <c r="B34" s="19" t="s">
        <v>265</v>
      </c>
      <c r="C34" s="74" t="n">
        <v>50</v>
      </c>
    </row>
    <row r="36" customFormat="false" ht="18" hidden="false" customHeight="true" outlineLevel="0" collapsed="false">
      <c r="B36" s="66" t="s">
        <v>266</v>
      </c>
      <c r="C36" s="75" t="n">
        <v>6</v>
      </c>
      <c r="D36" s="76" t="n">
        <f aca="false">$C36*$C$34</f>
        <v>300</v>
      </c>
    </row>
    <row r="37" customFormat="false" ht="18" hidden="false" customHeight="true" outlineLevel="0" collapsed="false">
      <c r="B37" s="66" t="s">
        <v>267</v>
      </c>
      <c r="C37" s="75" t="n">
        <v>4</v>
      </c>
      <c r="D37" s="76" t="n">
        <f aca="false">$C37*$C$34</f>
        <v>200</v>
      </c>
    </row>
    <row r="38" customFormat="false" ht="18" hidden="false" customHeight="true" outlineLevel="0" collapsed="false">
      <c r="B38" s="66" t="s">
        <v>268</v>
      </c>
      <c r="C38" s="75" t="n">
        <v>9</v>
      </c>
      <c r="D38" s="76" t="n">
        <f aca="false">$C38*$C$34</f>
        <v>450</v>
      </c>
    </row>
    <row r="39" customFormat="false" ht="18" hidden="false" customHeight="true" outlineLevel="0" collapsed="false">
      <c r="B39" s="66" t="s">
        <v>269</v>
      </c>
      <c r="C39" s="75" t="n">
        <v>10</v>
      </c>
      <c r="D39" s="76" t="n">
        <f aca="false">$C39*$C$34</f>
        <v>500</v>
      </c>
    </row>
    <row r="40" customFormat="false" ht="15.75" hidden="false" customHeight="true" outlineLevel="0" collapsed="false">
      <c r="B40" s="77" t="s">
        <v>270</v>
      </c>
      <c r="C40" s="78" t="n">
        <f aca="false">SUM($C$36:$C$39)</f>
        <v>29</v>
      </c>
      <c r="D40" s="79" t="n">
        <f aca="false">SUM($D$36:$D$39)</f>
        <v>1450</v>
      </c>
    </row>
    <row r="42" customFormat="false" ht="39.75" hidden="false" customHeight="true" outlineLevel="0" collapsed="false">
      <c r="B42" s="69" t="str">
        <f aca="false">"About "&amp;TEXT($C$40,"#,##0")&amp;" hours of your own time, worth "&amp;TEXT($D$40,"$#,##0")&amp;" at the figure above — roughly "&amp;TEXT(IFERROR($D$40/49,0),"#,##0")&amp;" times the price of the finished file. And that is the first build only; every correction afterwards is yours too."</f>
        <v>About 29 hours of your own time, worth $1,450 at the figure above — roughly 30 times the price of the finished file. And that is the first build only; every correction afterwards is yours too.</v>
      </c>
      <c r="C42" s="69"/>
      <c r="D42" s="69"/>
      <c r="E42" s="69"/>
    </row>
    <row r="44" customFormat="false" ht="18.75" hidden="false" customHeight="true" outlineLevel="0" collapsed="false">
      <c r="B44" s="15" t="s">
        <v>271</v>
      </c>
      <c r="C44" s="8"/>
      <c r="D44" s="8"/>
      <c r="E44" s="8"/>
    </row>
    <row r="45" customFormat="false" ht="43.5" hidden="false" customHeight="true" outlineLevel="0" collapsed="false">
      <c r="B45" s="80" t="s">
        <v>272</v>
      </c>
      <c r="C45" s="80"/>
      <c r="D45" s="80"/>
      <c r="E45" s="80"/>
    </row>
    <row r="47" customFormat="false" ht="15.75" hidden="false" customHeight="true" outlineLevel="0" collapsed="false">
      <c r="B47" s="48" t="s">
        <v>260</v>
      </c>
      <c r="C47" s="81" t="s">
        <v>262</v>
      </c>
      <c r="D47" s="13" t="s">
        <v>273</v>
      </c>
    </row>
    <row r="49" customFormat="false" ht="30" hidden="false" customHeight="true" outlineLevel="0" collapsed="false">
      <c r="B49" s="82" t="s">
        <v>274</v>
      </c>
      <c r="C49" s="82"/>
      <c r="D49" s="82"/>
      <c r="E49" s="82"/>
    </row>
    <row r="51" customFormat="false" ht="18.75" hidden="false" customHeight="true" outlineLevel="0" collapsed="false">
      <c r="B51" s="15" t="s">
        <v>275</v>
      </c>
      <c r="C51" s="8"/>
      <c r="D51" s="8"/>
      <c r="E51" s="8"/>
    </row>
    <row r="52" customFormat="false" ht="31.5" hidden="false" customHeight="true" outlineLevel="0" collapsed="false">
      <c r="B52" s="80" t="s">
        <v>276</v>
      </c>
      <c r="C52" s="80"/>
      <c r="D52" s="80"/>
      <c r="E52" s="80"/>
    </row>
    <row r="54" customFormat="false" ht="30" hidden="false" customHeight="true" outlineLevel="0" collapsed="false">
      <c r="B54" s="82" t="s">
        <v>277</v>
      </c>
      <c r="C54" s="82"/>
      <c r="D54" s="82"/>
      <c r="E54" s="82"/>
    </row>
    <row r="56" customFormat="false" ht="27.75" hidden="false" customHeight="true" outlineLevel="0" collapsed="false">
      <c r="B56" s="83" t="s">
        <v>278</v>
      </c>
      <c r="C56" s="83"/>
      <c r="D56" s="83"/>
      <c r="E56" s="83"/>
    </row>
    <row r="58" customFormat="false" ht="15" hidden="false" customHeight="true" outlineLevel="0" collapsed="false">
      <c r="B58" s="34" t="s">
        <v>279</v>
      </c>
      <c r="C58" s="34"/>
      <c r="D58" s="34"/>
      <c r="E58" s="34"/>
    </row>
    <row r="59" customFormat="false" ht="15" hidden="false" customHeight="true" outlineLevel="0" collapsed="false">
      <c r="B59" s="34" t="s">
        <v>44</v>
      </c>
      <c r="C59" s="34"/>
      <c r="D59" s="34"/>
      <c r="E59" s="34"/>
    </row>
  </sheetData>
  <sheetProtection sheet="true" password="b7e1" objects="true" scenarios="true" formatCells="false" formatColumns="false" formatRows="false" sort="false" autoFilter="false"/>
  <mergeCells count="13">
    <mergeCell ref="B9:E9"/>
    <mergeCell ref="B10:E10"/>
    <mergeCell ref="B13:E13"/>
    <mergeCell ref="B19:E19"/>
    <mergeCell ref="B33:E33"/>
    <mergeCell ref="B42:E42"/>
    <mergeCell ref="B45:E45"/>
    <mergeCell ref="B49:E49"/>
    <mergeCell ref="B52:E52"/>
    <mergeCell ref="B54:E54"/>
    <mergeCell ref="B56:E56"/>
    <mergeCell ref="B58:E58"/>
    <mergeCell ref="B59:E59"/>
  </mergeCells>
  <hyperlinks>
    <hyperlink ref="B49" r:id="rId1" display="Click this line to open the Cafe &amp; Restaurant P&amp;L Model on our checkout — it opens in your browser."/>
    <hyperlink ref="B54" r:id="rId2" display="Click this line to book twenty minutes with us, free of charge."/>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- 12-Number Health Check Scoring Sheet&amp;R&amp;8 &amp;K6b6157backofhouseco.com</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2026-09-17T10:53:36Z</dcterms:created>
  <dc:creator>openpyxl</dc:creator>
  <dc:description/>
  <dc:language>en-US</dc:language>
  <cp:lastModifiedBy/>
  <dcterms:modified xsi:type="dcterms:W3CDTF">2026-09-17T10:55:30Z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